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0860" windowHeight="6900" firstSheet="48" activeTab="54"/>
  </bookViews>
  <sheets>
    <sheet name="1" sheetId="1" r:id="rId1"/>
    <sheet name="Арх 25" sheetId="2" r:id="rId2"/>
    <sheet name="Арх 29" sheetId="3" r:id="rId3"/>
    <sheet name="Арх 100 б" sheetId="4" r:id="rId4"/>
    <sheet name="Бел 3" sheetId="5" r:id="rId5"/>
    <sheet name="Бел 4а" sheetId="6" r:id="rId6"/>
    <sheet name="Бел, 7" sheetId="7" r:id="rId7"/>
    <sheet name="Бел, 26" sheetId="8" r:id="rId8"/>
    <sheet name="Бел 28" sheetId="9" r:id="rId9"/>
    <sheet name="Бел 30" sheetId="10" r:id="rId10"/>
    <sheet name="Бел 53а" sheetId="11" r:id="rId11"/>
    <sheet name="Кр 62" sheetId="12" r:id="rId12"/>
    <sheet name="Ол.43" sheetId="13" r:id="rId13"/>
    <sheet name="Поб 153" sheetId="14" r:id="rId14"/>
    <sheet name="Юб 37" sheetId="15" r:id="rId15"/>
    <sheet name="Арх 7" sheetId="16" r:id="rId16"/>
    <sheet name="Арх 7А" sheetId="17" r:id="rId17"/>
    <sheet name="Арх 9А" sheetId="18" r:id="rId18"/>
    <sheet name="Арх 17А" sheetId="19" r:id="rId19"/>
    <sheet name="Арх 36" sheetId="20" r:id="rId20"/>
    <sheet name="Арх 40" sheetId="21" r:id="rId21"/>
    <sheet name="Арх 44" sheetId="22" r:id="rId22"/>
    <sheet name="Арх 66" sheetId="23" r:id="rId23"/>
    <sheet name="Арх 68" sheetId="24" r:id="rId24"/>
    <sheet name="К.Бел 7" sheetId="25" r:id="rId25"/>
    <sheet name="К.Бел 11" sheetId="26" r:id="rId26"/>
    <sheet name="К.Бел 15" sheetId="27" r:id="rId27"/>
    <sheet name="Гог 12" sheetId="28" r:id="rId28"/>
    <sheet name="Гог 20" sheetId="29" r:id="rId29"/>
    <sheet name="Олимп 21" sheetId="30" r:id="rId30"/>
    <sheet name="Поб 188" sheetId="31" r:id="rId31"/>
    <sheet name="Хим 24" sheetId="32" r:id="rId32"/>
    <sheet name="Хим 30" sheetId="33" r:id="rId33"/>
    <sheet name="Юбил 18" sheetId="34" r:id="rId34"/>
    <sheet name="Баб 4" sheetId="35" r:id="rId35"/>
    <sheet name="Баб 6" sheetId="36" r:id="rId36"/>
    <sheet name="Баб 8" sheetId="37" r:id="rId37"/>
    <sheet name="Баб 10" sheetId="38" r:id="rId38"/>
    <sheet name="Баб 12" sheetId="39" r:id="rId39"/>
    <sheet name="Вес 1А" sheetId="40" r:id="rId40"/>
    <sheet name="Волог 19" sheetId="41" r:id="rId41"/>
    <sheet name="Дан 21" sheetId="42" r:id="rId42"/>
    <sheet name="Дан 23" sheetId="43" r:id="rId43"/>
    <sheet name="Дан 26" sheetId="44" r:id="rId44"/>
    <sheet name="Лен 76" sheetId="45" r:id="rId45"/>
    <sheet name="Лунач 6" sheetId="46" r:id="rId46"/>
    <sheet name="Лунач 10" sheetId="47" r:id="rId47"/>
    <sheet name="Прак 36" sheetId="48" r:id="rId48"/>
    <sheet name="Парк 38" sheetId="49" r:id="rId49"/>
    <sheet name="Парк 40" sheetId="50" r:id="rId50"/>
    <sheet name="Поб 15" sheetId="51" r:id="rId51"/>
    <sheet name="Поб 24" sheetId="52" r:id="rId52"/>
    <sheet name="Поб 26" sheetId="53" r:id="rId53"/>
    <sheet name="Уст 1" sheetId="54" r:id="rId54"/>
    <sheet name="Уст 3" sheetId="55" r:id="rId55"/>
  </sheets>
  <definedNames/>
  <calcPr fullCalcOnLoad="1"/>
</workbook>
</file>

<file path=xl/sharedStrings.xml><?xml version="1.0" encoding="utf-8"?>
<sst xmlns="http://schemas.openxmlformats.org/spreadsheetml/2006/main" count="1869" uniqueCount="205">
  <si>
    <t>Объекты выполнения работ</t>
  </si>
  <si>
    <t>Виды работ</t>
  </si>
  <si>
    <t>Един. Измер</t>
  </si>
  <si>
    <t>1. Фундаменты</t>
  </si>
  <si>
    <t>Устранение местных деформаций, усиление,</t>
  </si>
  <si>
    <t>восстановление поврежденных участков фундаментов, вентиляционных продухов.</t>
  </si>
  <si>
    <t>2. Стены и фасады</t>
  </si>
  <si>
    <t>м2</t>
  </si>
  <si>
    <t>3. Перекрытия</t>
  </si>
  <si>
    <t>Частичная смена отдельных элементов; заделка швов и трещин; укрепление и окраска.</t>
  </si>
  <si>
    <t>мп</t>
  </si>
  <si>
    <t>4. Крыши</t>
  </si>
  <si>
    <t>Огнезащитная обработка стропильной системы</t>
  </si>
  <si>
    <t>Восстановление элементов водостока:</t>
  </si>
  <si>
    <t>воронки,</t>
  </si>
  <si>
    <t>шт</t>
  </si>
  <si>
    <t>колена,</t>
  </si>
  <si>
    <t>прямые звенья,</t>
  </si>
  <si>
    <t>отметы</t>
  </si>
  <si>
    <t>м3</t>
  </si>
  <si>
    <t>5. Оконные и дверные заполнения</t>
  </si>
  <si>
    <t>Восстановление остекления</t>
  </si>
  <si>
    <t>Ремонт оконного переплета</t>
  </si>
  <si>
    <t>шт.</t>
  </si>
  <si>
    <t>Восстановлениеметаллич. конструкций приямков.</t>
  </si>
  <si>
    <t>тн</t>
  </si>
  <si>
    <t>Закрытие подвальных окон</t>
  </si>
  <si>
    <t>Ремонт перил</t>
  </si>
  <si>
    <t>7. Внутренняя отделка</t>
  </si>
  <si>
    <t>Ремонт подъездов</t>
  </si>
  <si>
    <t>Ремонт ступеней, полов, площадок раствором</t>
  </si>
  <si>
    <t>1 место</t>
  </si>
  <si>
    <t>8.Центральное отопление</t>
  </si>
  <si>
    <t>Замена трубопроводов Dy=108 мм</t>
  </si>
  <si>
    <t>Dy=89 мм</t>
  </si>
  <si>
    <t>Dy=76 мм</t>
  </si>
  <si>
    <t>Dy=57 мм</t>
  </si>
  <si>
    <t>Dy=32 мм</t>
  </si>
  <si>
    <t>Dy=25 мм</t>
  </si>
  <si>
    <t>Dy=20 мм</t>
  </si>
  <si>
    <t>Dy=15 мм</t>
  </si>
  <si>
    <t>Замена запорной арматуры Dy=100</t>
  </si>
  <si>
    <t>Dy=80 мм</t>
  </si>
  <si>
    <t>Замена отопительных приборов</t>
  </si>
  <si>
    <t>Восстановление изоляции</t>
  </si>
  <si>
    <r>
      <t>м</t>
    </r>
    <r>
      <rPr>
        <vertAlign val="superscript"/>
        <sz val="12"/>
        <rFont val="Times New Roman"/>
        <family val="1"/>
      </rPr>
      <t>3</t>
    </r>
  </si>
  <si>
    <t>9. Водопровод канализация, горячее водоснабжение</t>
  </si>
  <si>
    <t>Замена трубопроводов Dy=32мм п/п</t>
  </si>
  <si>
    <t>Dy=25мм п/п</t>
  </si>
  <si>
    <t>Dy=15мм</t>
  </si>
  <si>
    <t>Замена канализации     Dy=100 мм</t>
  </si>
  <si>
    <t>Dy=50мм</t>
  </si>
  <si>
    <t>Ремонт водоподогревателя :</t>
  </si>
  <si>
    <t>10. Электроснабжение электротехнические устройства</t>
  </si>
  <si>
    <t>Замеры сопротивления изоляции.</t>
  </si>
  <si>
    <t>1 дом</t>
  </si>
  <si>
    <t>Монтаж светильников с лампами накаливания, НББ</t>
  </si>
  <si>
    <t xml:space="preserve">Смена светильников энергосберег </t>
  </si>
  <si>
    <t>замена выключателей,</t>
  </si>
  <si>
    <t>замена автоматов,</t>
  </si>
  <si>
    <t>замена кабеля АВВГ 2*2,5</t>
  </si>
  <si>
    <t>11. Внешнее благоустройство</t>
  </si>
  <si>
    <t>Pемонт скамеек</t>
  </si>
  <si>
    <t>ул.Олимпийская, 43</t>
  </si>
  <si>
    <t>ул.Беляева, 28</t>
  </si>
  <si>
    <t>ул.Беляева, 30</t>
  </si>
  <si>
    <t>ул.Юбилейная, 37</t>
  </si>
  <si>
    <t xml:space="preserve">Ремонт кровли (мягкая)      </t>
  </si>
  <si>
    <t>ул.Беляева, 53 а</t>
  </si>
  <si>
    <t>ул.Беляева, 26</t>
  </si>
  <si>
    <t>ул.Беляева, 7</t>
  </si>
  <si>
    <t>ул.Беляева, 3</t>
  </si>
  <si>
    <t>ул.Краснодонцев, 62</t>
  </si>
  <si>
    <t>ул.Беляева, 4а</t>
  </si>
  <si>
    <t>ул.Архангельская,25</t>
  </si>
  <si>
    <t>ул.Архангельская, 29</t>
  </si>
  <si>
    <t>пр.Победы, 153</t>
  </si>
  <si>
    <t>ул.Архангельская, 100 б</t>
  </si>
  <si>
    <t>Установка рам без стекла</t>
  </si>
  <si>
    <t>Установка неост.створок</t>
  </si>
  <si>
    <t>Ремонт дверных коробок</t>
  </si>
  <si>
    <t>Ремонт дверных полотен</t>
  </si>
  <si>
    <t>Ремонт штукатурки</t>
  </si>
  <si>
    <t>Ямочный ремонт асфальта, отмостки</t>
  </si>
  <si>
    <t>Светильники РКУ</t>
  </si>
  <si>
    <t>ремонт межпан.швов  раствором</t>
  </si>
  <si>
    <t>м.п</t>
  </si>
  <si>
    <t>ремонт межпан.швов  герметиком</t>
  </si>
  <si>
    <t>Ремонт полов, без ст-ти плитки</t>
  </si>
  <si>
    <t>то же без ст-ти матер</t>
  </si>
  <si>
    <t>сек</t>
  </si>
  <si>
    <t>Dy=20мм п/п</t>
  </si>
  <si>
    <t>Dy=40мм п/п</t>
  </si>
  <si>
    <t>замена сгонов ДУ 20мм</t>
  </si>
  <si>
    <t>замена сгонов ДУ 32мм</t>
  </si>
  <si>
    <t>замена сгонов ДУ 50мм</t>
  </si>
  <si>
    <t>Фланцевые соединения Ду 80мм</t>
  </si>
  <si>
    <t>Фланцевые соединения Ду 100мм</t>
  </si>
  <si>
    <t>замена калачей без ст-ти</t>
  </si>
  <si>
    <t>Установка фильтра Ду 40мм без ст-ти</t>
  </si>
  <si>
    <t>Установка фильтра Ду 50мм без ст-ти</t>
  </si>
  <si>
    <t>Установка фильтра Ду 65мм без ст-ти</t>
  </si>
  <si>
    <t>Установка датчика температуры</t>
  </si>
  <si>
    <t>замена клапана м\пр без ст-ти</t>
  </si>
  <si>
    <t>замена электропривода</t>
  </si>
  <si>
    <t>промывка тр-да</t>
  </si>
  <si>
    <t>здание</t>
  </si>
  <si>
    <t>гидроиспытание тр-да</t>
  </si>
  <si>
    <t>ООО   ЖРС</t>
  </si>
  <si>
    <t>Установка рам с остеклением</t>
  </si>
  <si>
    <t>Установка дверных полотен</t>
  </si>
  <si>
    <t xml:space="preserve">Снос и вывоз деревьев, обрезка </t>
  </si>
  <si>
    <t>Установка дверного блока</t>
  </si>
  <si>
    <t>Снос деревьев, опиловка веток, вывоз</t>
  </si>
  <si>
    <t>Объемы работ за год</t>
  </si>
  <si>
    <t xml:space="preserve">Объемы работ </t>
  </si>
  <si>
    <t>Dy=50мм п/п</t>
  </si>
  <si>
    <t>Фланцевые соединения Ду 50мм без ст</t>
  </si>
  <si>
    <t>Dy=50 мм со стоимостью</t>
  </si>
  <si>
    <t xml:space="preserve">6. Лестницы, балконы, крыльца </t>
  </si>
  <si>
    <t>замена насоса</t>
  </si>
  <si>
    <t>и окрасочного слоя городка</t>
  </si>
  <si>
    <t>покраска дверей</t>
  </si>
  <si>
    <t>Dy=125 мм</t>
  </si>
  <si>
    <t>Фланц.соед. Без ст.-ти Ду 150мм</t>
  </si>
  <si>
    <t>Dy=65мм п/п</t>
  </si>
  <si>
    <t>Замена канализации     Dy=160 мм</t>
  </si>
  <si>
    <t>установка манометра</t>
  </si>
  <si>
    <t>поверка расходомера</t>
  </si>
  <si>
    <t>поверка теплосчетчика</t>
  </si>
  <si>
    <t>поверка расходом</t>
  </si>
  <si>
    <t>План текущего ремонта на 2020</t>
  </si>
  <si>
    <t xml:space="preserve"> Крыши</t>
  </si>
  <si>
    <t>Оконные и дверные заполнения</t>
  </si>
  <si>
    <t>Центральное отопление</t>
  </si>
  <si>
    <t xml:space="preserve"> Водопровод канализация, горячее водоснабжение</t>
  </si>
  <si>
    <t xml:space="preserve"> Электроснабжение электротехнические устройства</t>
  </si>
  <si>
    <t>Крыши</t>
  </si>
  <si>
    <t xml:space="preserve"> Оконные и дверные заполнения</t>
  </si>
  <si>
    <t>Водопровод канализация, горячее водоснабжение</t>
  </si>
  <si>
    <t>Внешнее благоустройство</t>
  </si>
  <si>
    <t>Электроснабжение электротехнические устройства</t>
  </si>
  <si>
    <t>поверка теловыч, термопреоб</t>
  </si>
  <si>
    <t xml:space="preserve"> Внешнее благоустройство</t>
  </si>
  <si>
    <t xml:space="preserve"> Внутренняя отделка</t>
  </si>
  <si>
    <t>поверка тепловычислителя</t>
  </si>
  <si>
    <t>Ремонт подъезда</t>
  </si>
  <si>
    <t>Стены и фасады</t>
  </si>
  <si>
    <t>Внутренняя отделка</t>
  </si>
  <si>
    <t xml:space="preserve"> Стены и фасады</t>
  </si>
  <si>
    <t>ул.Архангельская, 7</t>
  </si>
  <si>
    <t>поверка контроллер,термопреобра</t>
  </si>
  <si>
    <t>ул.Архангельская, 7а</t>
  </si>
  <si>
    <t>ул.Архангельская, 9а</t>
  </si>
  <si>
    <t>ул.Архангельская, 17а</t>
  </si>
  <si>
    <t>ул.Архангельская, 36</t>
  </si>
  <si>
    <t>поверка расход</t>
  </si>
  <si>
    <t>ул.Архангельская,40</t>
  </si>
  <si>
    <t>ул.Архангельская,44</t>
  </si>
  <si>
    <t>ул.Архангельская,66</t>
  </si>
  <si>
    <t>ул.Архангельская,68</t>
  </si>
  <si>
    <t>ул.К.Белова, 7</t>
  </si>
  <si>
    <t>ул.К.Белова, 11</t>
  </si>
  <si>
    <t>ул.К.Белова, 15</t>
  </si>
  <si>
    <t>Крыша</t>
  </si>
  <si>
    <t>ул.Гоголя, 12</t>
  </si>
  <si>
    <t>ремонт подъезда</t>
  </si>
  <si>
    <t>ул.Гоголя, 20</t>
  </si>
  <si>
    <t>ремонт козырька вх. В подъезд</t>
  </si>
  <si>
    <t>ул.Олимпийская, 21</t>
  </si>
  <si>
    <t>Стоимость работ</t>
  </si>
  <si>
    <t xml:space="preserve">Ремонт подъездов </t>
  </si>
  <si>
    <t>Поб 188</t>
  </si>
  <si>
    <t>прожектор</t>
  </si>
  <si>
    <t>ул.Химиков 24</t>
  </si>
  <si>
    <t>ул.Химиков, 30</t>
  </si>
  <si>
    <t>поверка водосчетчика</t>
  </si>
  <si>
    <t>ул.Юбилейная, 18</t>
  </si>
  <si>
    <t>ул. Бабушкина 4</t>
  </si>
  <si>
    <t>План текущего ремона на 2020г</t>
  </si>
  <si>
    <t>ул. Бабушкина 6</t>
  </si>
  <si>
    <t>Ямочный ремонт  отмостки</t>
  </si>
  <si>
    <t>ул. Бабушкина 8</t>
  </si>
  <si>
    <t>ул. Бабушкина 10</t>
  </si>
  <si>
    <t>ул. Бабушкина 12</t>
  </si>
  <si>
    <t>ул. Весенняя 1а</t>
  </si>
  <si>
    <t>ул. Вологодская 19</t>
  </si>
  <si>
    <t>ул. Данилова 21</t>
  </si>
  <si>
    <t>ул.Данилова, 23</t>
  </si>
  <si>
    <t>Перекрытия</t>
  </si>
  <si>
    <t>ул. Данилова 26</t>
  </si>
  <si>
    <t>ул. Ленина 76</t>
  </si>
  <si>
    <t>пр. Луначарского 6</t>
  </si>
  <si>
    <t>пр. Луначарского 10</t>
  </si>
  <si>
    <t>ул. Парковая 36</t>
  </si>
  <si>
    <t>ул. Парковая 38</t>
  </si>
  <si>
    <t>ул. Парковая 40</t>
  </si>
  <si>
    <t>Кровли</t>
  </si>
  <si>
    <t>фотореле</t>
  </si>
  <si>
    <t>пр. Победы 15</t>
  </si>
  <si>
    <t>пр. Победы 24</t>
  </si>
  <si>
    <t>пр. Победы 26</t>
  </si>
  <si>
    <t>поверка расходом,теплов,термопреб</t>
  </si>
  <si>
    <t>ул. Устюженская 1</t>
  </si>
  <si>
    <t>ул. Устюженская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</si>
</sst>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#,##0.0"/>
    <numFmt numFmtId="168" formatCode="0.00000"/>
    <numFmt numFmtId="169" formatCode="0.0000000"/>
    <numFmt numFmtId="170" formatCode="0.000000"/>
    <numFmt numFmtId="171" formatCode="0.00000000"/>
  </numFmts>
  <fonts count="4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left" vertical="top" indent="12"/>
      <protection/>
    </xf>
    <xf numFmtId="0" fontId="2" fillId="0" borderId="10" xfId="0" applyNumberFormat="1" applyFont="1" applyFill="1" applyBorder="1" applyAlignment="1" applyProtection="1">
      <alignment horizontal="left" vertical="top" indent="14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2" fontId="2" fillId="0" borderId="10" xfId="0" applyNumberFormat="1" applyFont="1" applyFill="1" applyBorder="1" applyAlignment="1" applyProtection="1">
      <alignment horizontal="right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2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2" fontId="5" fillId="0" borderId="10" xfId="0" applyNumberFormat="1" applyFont="1" applyFill="1" applyBorder="1" applyAlignment="1" applyProtection="1">
      <alignment horizontal="right"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2" fillId="0" borderId="10" xfId="0" applyNumberFormat="1" applyFont="1" applyFill="1" applyBorder="1" applyAlignment="1" applyProtection="1">
      <alignment horizontal="center" vertical="top"/>
      <protection/>
    </xf>
    <xf numFmtId="166" fontId="2" fillId="0" borderId="10" xfId="0" applyNumberFormat="1" applyFont="1" applyFill="1" applyBorder="1" applyAlignment="1" applyProtection="1">
      <alignment horizontal="center" vertical="top"/>
      <protection/>
    </xf>
    <xf numFmtId="166" fontId="5" fillId="0" borderId="10" xfId="0" applyNumberFormat="1" applyFont="1" applyFill="1" applyBorder="1" applyAlignment="1" applyProtection="1">
      <alignment horizontal="right" vertical="top"/>
      <protection/>
    </xf>
    <xf numFmtId="1" fontId="2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 inden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1" fontId="5" fillId="0" borderId="0" xfId="0" applyNumberFormat="1" applyFont="1" applyFill="1" applyBorder="1" applyAlignment="1" applyProtection="1">
      <alignment vertical="top"/>
      <protection/>
    </xf>
    <xf numFmtId="3" fontId="5" fillId="0" borderId="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" fontId="8" fillId="0" borderId="14" xfId="0" applyNumberFormat="1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5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0" fontId="2" fillId="0" borderId="17" xfId="0" applyNumberFormat="1" applyFont="1" applyFill="1" applyBorder="1" applyAlignment="1" applyProtection="1">
      <alignment horizontal="left" vertical="top" wrapText="1"/>
      <protection/>
    </xf>
    <xf numFmtId="0" fontId="2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 indent="1"/>
      <protection/>
    </xf>
    <xf numFmtId="0" fontId="2" fillId="0" borderId="12" xfId="0" applyNumberFormat="1" applyFont="1" applyFill="1" applyBorder="1" applyAlignment="1" applyProtection="1">
      <alignment horizontal="left" vertical="top" wrapText="1" indent="1"/>
      <protection/>
    </xf>
    <xf numFmtId="0" fontId="2" fillId="0" borderId="15" xfId="0" applyNumberFormat="1" applyFont="1" applyFill="1" applyBorder="1" applyAlignment="1" applyProtection="1">
      <alignment horizontal="left" vertical="top" wrapText="1" inden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3" fontId="26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2" fillId="0" borderId="15" xfId="0" applyNumberFormat="1" applyFont="1" applyFill="1" applyBorder="1" applyAlignment="1" applyProtection="1">
      <alignment vertical="top" wrapText="1"/>
      <protection/>
    </xf>
    <xf numFmtId="166" fontId="2" fillId="0" borderId="10" xfId="0" applyNumberFormat="1" applyFont="1" applyFill="1" applyBorder="1" applyAlignment="1" applyProtection="1">
      <alignment horizontal="right" vertical="top"/>
      <protection/>
    </xf>
    <xf numFmtId="0" fontId="26" fillId="0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0" fontId="2" fillId="0" borderId="15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3" fontId="8" fillId="0" borderId="10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 applyProtection="1">
      <alignment vertical="top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A4" sqref="A4:E94"/>
    </sheetView>
  </sheetViews>
  <sheetFormatPr defaultColWidth="9.140625" defaultRowHeight="12.75"/>
  <cols>
    <col min="1" max="1" width="26.421875" style="28" customWidth="1"/>
    <col min="2" max="2" width="33.8515625" style="28" customWidth="1"/>
    <col min="3" max="5" width="9.140625" style="28" customWidth="1"/>
  </cols>
  <sheetData>
    <row r="1" spans="1:4" s="3" customFormat="1" ht="18.75" customHeight="1">
      <c r="A1" s="1"/>
      <c r="B1" s="14" t="s">
        <v>108</v>
      </c>
      <c r="C1" s="1"/>
      <c r="D1" s="2"/>
    </row>
    <row r="2" spans="1:4" s="3" customFormat="1" ht="15.75" customHeight="1">
      <c r="A2" s="1"/>
      <c r="B2" s="1">
        <v>2014</v>
      </c>
      <c r="C2" s="1"/>
      <c r="D2" s="2"/>
    </row>
    <row r="3" spans="1:4" s="3" customFormat="1" ht="8.25" customHeight="1">
      <c r="A3" s="1"/>
      <c r="B3" s="1"/>
      <c r="C3" s="1"/>
      <c r="D3" s="2"/>
    </row>
    <row r="4" spans="1:5" s="3" customFormat="1" ht="47.25">
      <c r="A4" s="4" t="s">
        <v>0</v>
      </c>
      <c r="B4" s="5" t="s">
        <v>1</v>
      </c>
      <c r="C4" s="4" t="s">
        <v>2</v>
      </c>
      <c r="D4" s="4" t="s">
        <v>114</v>
      </c>
      <c r="E4" s="15"/>
    </row>
    <row r="5" spans="1:5" s="3" customFormat="1" ht="30" customHeight="1">
      <c r="A5" s="45" t="s">
        <v>3</v>
      </c>
      <c r="B5" s="6" t="s">
        <v>4</v>
      </c>
      <c r="C5" s="5"/>
      <c r="D5" s="7"/>
      <c r="E5" s="8"/>
    </row>
    <row r="6" spans="1:5" s="3" customFormat="1" ht="49.5" customHeight="1">
      <c r="A6" s="46"/>
      <c r="B6" s="6" t="s">
        <v>5</v>
      </c>
      <c r="C6" s="5"/>
      <c r="D6" s="7"/>
      <c r="E6" s="8"/>
    </row>
    <row r="7" spans="1:5" s="3" customFormat="1" ht="18.75" customHeight="1">
      <c r="A7" s="53" t="s">
        <v>6</v>
      </c>
      <c r="B7" s="8" t="s">
        <v>82</v>
      </c>
      <c r="C7" s="5" t="s">
        <v>7</v>
      </c>
      <c r="D7" s="7"/>
      <c r="E7" s="23">
        <f>405.85*D7</f>
        <v>0</v>
      </c>
    </row>
    <row r="8" spans="1:5" s="3" customFormat="1" ht="16.5" customHeight="1">
      <c r="A8" s="54"/>
      <c r="B8" s="8" t="s">
        <v>121</v>
      </c>
      <c r="C8" s="5" t="s">
        <v>7</v>
      </c>
      <c r="D8" s="7"/>
      <c r="E8" s="23">
        <f>190.26*D8</f>
        <v>0</v>
      </c>
    </row>
    <row r="9" spans="1:5" s="3" customFormat="1" ht="16.5" customHeight="1">
      <c r="A9" s="54"/>
      <c r="B9" s="8" t="s">
        <v>122</v>
      </c>
      <c r="C9" s="5" t="s">
        <v>7</v>
      </c>
      <c r="D9" s="7"/>
      <c r="E9" s="23">
        <f>335.12*D9</f>
        <v>0</v>
      </c>
    </row>
    <row r="10" spans="1:5" s="3" customFormat="1" ht="16.5" customHeight="1">
      <c r="A10" s="54"/>
      <c r="B10" s="8" t="s">
        <v>87</v>
      </c>
      <c r="C10" s="5" t="s">
        <v>86</v>
      </c>
      <c r="D10" s="7"/>
      <c r="E10" s="23">
        <f>640.75*D10</f>
        <v>0</v>
      </c>
    </row>
    <row r="11" spans="1:5" s="3" customFormat="1" ht="46.5" customHeight="1">
      <c r="A11" s="55"/>
      <c r="B11" s="8" t="s">
        <v>85</v>
      </c>
      <c r="C11" s="5" t="s">
        <v>86</v>
      </c>
      <c r="D11" s="7"/>
      <c r="E11" s="23">
        <f>25.26*D11</f>
        <v>0</v>
      </c>
    </row>
    <row r="12" spans="1:5" s="3" customFormat="1" ht="47.25">
      <c r="A12" s="8" t="s">
        <v>8</v>
      </c>
      <c r="B12" s="6" t="s">
        <v>9</v>
      </c>
      <c r="C12" s="5" t="s">
        <v>10</v>
      </c>
      <c r="D12" s="7"/>
      <c r="E12" s="8"/>
    </row>
    <row r="13" spans="1:5" s="3" customFormat="1" ht="20.25" customHeight="1">
      <c r="A13" s="45" t="s">
        <v>11</v>
      </c>
      <c r="B13" s="6" t="s">
        <v>12</v>
      </c>
      <c r="C13" s="5" t="s">
        <v>7</v>
      </c>
      <c r="D13" s="7"/>
      <c r="E13" s="9">
        <f>4.8*D13</f>
        <v>0</v>
      </c>
    </row>
    <row r="14" spans="1:5" s="3" customFormat="1" ht="16.5" customHeight="1">
      <c r="A14" s="56"/>
      <c r="B14" s="6" t="s">
        <v>67</v>
      </c>
      <c r="C14" s="5" t="s">
        <v>7</v>
      </c>
      <c r="D14" s="7"/>
      <c r="E14" s="23">
        <f>731.31*D14</f>
        <v>0</v>
      </c>
    </row>
    <row r="15" spans="1:5" s="3" customFormat="1" ht="17.25" customHeight="1">
      <c r="A15" s="56"/>
      <c r="B15" s="6" t="s">
        <v>13</v>
      </c>
      <c r="C15" s="5"/>
      <c r="D15" s="7"/>
      <c r="E15" s="8"/>
    </row>
    <row r="16" spans="1:5" s="3" customFormat="1" ht="16.5" customHeight="1">
      <c r="A16" s="56"/>
      <c r="B16" s="8" t="s">
        <v>14</v>
      </c>
      <c r="C16" s="5" t="s">
        <v>15</v>
      </c>
      <c r="D16" s="7"/>
      <c r="E16" s="23">
        <f>734.88*D16</f>
        <v>0</v>
      </c>
    </row>
    <row r="17" spans="1:5" s="3" customFormat="1" ht="17.25" customHeight="1">
      <c r="A17" s="56"/>
      <c r="B17" s="8" t="s">
        <v>16</v>
      </c>
      <c r="C17" s="5" t="s">
        <v>15</v>
      </c>
      <c r="D17" s="7"/>
      <c r="E17" s="23">
        <f>498.86*D17</f>
        <v>0</v>
      </c>
    </row>
    <row r="18" spans="1:5" s="3" customFormat="1" ht="18" customHeight="1">
      <c r="A18" s="56"/>
      <c r="B18" s="8" t="s">
        <v>17</v>
      </c>
      <c r="C18" s="5" t="s">
        <v>10</v>
      </c>
      <c r="D18" s="7"/>
      <c r="E18" s="23">
        <f>658.58*D18</f>
        <v>0</v>
      </c>
    </row>
    <row r="19" spans="1:5" s="3" customFormat="1" ht="23.25" customHeight="1">
      <c r="A19" s="56"/>
      <c r="B19" s="8" t="s">
        <v>18</v>
      </c>
      <c r="C19" s="5" t="s">
        <v>15</v>
      </c>
      <c r="D19" s="7"/>
      <c r="E19" s="23">
        <f>372.34*D19</f>
        <v>0</v>
      </c>
    </row>
    <row r="20" spans="1:5" s="3" customFormat="1" ht="18" customHeight="1">
      <c r="A20" s="57" t="s">
        <v>20</v>
      </c>
      <c r="B20" s="8" t="s">
        <v>21</v>
      </c>
      <c r="C20" s="5" t="s">
        <v>7</v>
      </c>
      <c r="D20" s="7"/>
      <c r="E20" s="23">
        <f>789.55*D20</f>
        <v>0</v>
      </c>
    </row>
    <row r="21" spans="1:5" s="3" customFormat="1" ht="18" customHeight="1">
      <c r="A21" s="58"/>
      <c r="B21" s="8" t="s">
        <v>22</v>
      </c>
      <c r="C21" s="5" t="s">
        <v>23</v>
      </c>
      <c r="D21" s="7"/>
      <c r="E21" s="23">
        <f>756.87*D21</f>
        <v>0</v>
      </c>
    </row>
    <row r="22" spans="1:5" s="3" customFormat="1" ht="18" customHeight="1">
      <c r="A22" s="58"/>
      <c r="B22" s="8" t="s">
        <v>79</v>
      </c>
      <c r="C22" s="5" t="s">
        <v>15</v>
      </c>
      <c r="D22" s="7"/>
      <c r="E22" s="23">
        <f>1645.23*D22</f>
        <v>0</v>
      </c>
    </row>
    <row r="23" spans="1:5" s="3" customFormat="1" ht="18" customHeight="1">
      <c r="A23" s="58"/>
      <c r="B23" s="8" t="s">
        <v>78</v>
      </c>
      <c r="C23" s="5" t="s">
        <v>15</v>
      </c>
      <c r="D23" s="7"/>
      <c r="E23" s="9"/>
    </row>
    <row r="24" spans="1:5" s="3" customFormat="1" ht="18" customHeight="1">
      <c r="A24" s="58"/>
      <c r="B24" s="8" t="s">
        <v>109</v>
      </c>
      <c r="C24" s="5" t="s">
        <v>15</v>
      </c>
      <c r="D24" s="7"/>
      <c r="E24" s="23">
        <f>1977.6*D24</f>
        <v>0</v>
      </c>
    </row>
    <row r="25" spans="1:5" s="3" customFormat="1" ht="18" customHeight="1">
      <c r="A25" s="58"/>
      <c r="B25" s="6" t="s">
        <v>81</v>
      </c>
      <c r="C25" s="5" t="s">
        <v>15</v>
      </c>
      <c r="D25" s="7"/>
      <c r="E25" s="23">
        <f>635.4*D25</f>
        <v>0</v>
      </c>
    </row>
    <row r="26" spans="1:5" s="3" customFormat="1" ht="18" customHeight="1">
      <c r="A26" s="58"/>
      <c r="B26" s="6" t="s">
        <v>110</v>
      </c>
      <c r="C26" s="5" t="s">
        <v>15</v>
      </c>
      <c r="D26" s="7"/>
      <c r="E26" s="23">
        <f>2639.23*D26</f>
        <v>0</v>
      </c>
    </row>
    <row r="27" spans="1:5" s="3" customFormat="1" ht="21" customHeight="1">
      <c r="A27" s="58"/>
      <c r="B27" s="6" t="s">
        <v>112</v>
      </c>
      <c r="C27" s="5" t="s">
        <v>15</v>
      </c>
      <c r="D27" s="7"/>
      <c r="E27" s="23">
        <f>4953.81*D27</f>
        <v>0</v>
      </c>
    </row>
    <row r="28" spans="1:5" s="3" customFormat="1" ht="31.5" customHeight="1">
      <c r="A28" s="59"/>
      <c r="B28" s="6" t="s">
        <v>80</v>
      </c>
      <c r="C28" s="5" t="s">
        <v>15</v>
      </c>
      <c r="D28" s="7"/>
      <c r="E28" s="23">
        <f>1715.36*D28</f>
        <v>0</v>
      </c>
    </row>
    <row r="29" spans="1:5" s="3" customFormat="1" ht="18.75" customHeight="1">
      <c r="A29" s="47" t="s">
        <v>119</v>
      </c>
      <c r="B29" s="6" t="s">
        <v>24</v>
      </c>
      <c r="C29" s="5" t="s">
        <v>25</v>
      </c>
      <c r="D29" s="7"/>
      <c r="E29" s="9"/>
    </row>
    <row r="30" spans="1:5" s="3" customFormat="1" ht="21.75" customHeight="1">
      <c r="A30" s="48"/>
      <c r="B30" s="8" t="s">
        <v>26</v>
      </c>
      <c r="C30" s="5" t="s">
        <v>15</v>
      </c>
      <c r="D30" s="7"/>
      <c r="E30" s="9"/>
    </row>
    <row r="31" spans="1:5" s="3" customFormat="1" ht="15.75">
      <c r="A31" s="49"/>
      <c r="B31" s="8" t="s">
        <v>27</v>
      </c>
      <c r="C31" s="5" t="s">
        <v>10</v>
      </c>
      <c r="D31" s="7"/>
      <c r="E31" s="9">
        <f>65.24*D31</f>
        <v>0</v>
      </c>
    </row>
    <row r="32" spans="1:5" s="3" customFormat="1" ht="15.75">
      <c r="A32" s="47" t="s">
        <v>28</v>
      </c>
      <c r="B32" s="8" t="s">
        <v>29</v>
      </c>
      <c r="C32" s="5" t="s">
        <v>15</v>
      </c>
      <c r="D32" s="7"/>
      <c r="E32" s="9"/>
    </row>
    <row r="33" spans="1:5" s="3" customFormat="1" ht="15.75">
      <c r="A33" s="48"/>
      <c r="B33" s="6" t="s">
        <v>88</v>
      </c>
      <c r="C33" s="5" t="s">
        <v>31</v>
      </c>
      <c r="D33" s="7"/>
      <c r="E33" s="9"/>
    </row>
    <row r="34" spans="1:5" s="3" customFormat="1" ht="31.5" customHeight="1">
      <c r="A34" s="48"/>
      <c r="B34" s="6" t="s">
        <v>103</v>
      </c>
      <c r="C34" s="5" t="s">
        <v>15</v>
      </c>
      <c r="D34" s="7"/>
      <c r="E34" s="9">
        <f>200.29*D34</f>
        <v>0</v>
      </c>
    </row>
    <row r="35" spans="1:5" s="3" customFormat="1" ht="19.5" customHeight="1">
      <c r="A35" s="49"/>
      <c r="B35" s="6" t="s">
        <v>30</v>
      </c>
      <c r="C35" s="5" t="s">
        <v>31</v>
      </c>
      <c r="D35" s="7"/>
      <c r="E35" s="9"/>
    </row>
    <row r="36" spans="1:5" s="3" customFormat="1" ht="17.25" customHeight="1">
      <c r="A36" s="47" t="s">
        <v>32</v>
      </c>
      <c r="B36" s="8" t="s">
        <v>33</v>
      </c>
      <c r="C36" s="5" t="s">
        <v>10</v>
      </c>
      <c r="D36" s="7"/>
      <c r="E36" s="23">
        <f>1546.79*D36</f>
        <v>0</v>
      </c>
    </row>
    <row r="37" spans="1:5" s="3" customFormat="1" ht="16.5" customHeight="1">
      <c r="A37" s="48"/>
      <c r="B37" s="10" t="s">
        <v>34</v>
      </c>
      <c r="C37" s="5" t="s">
        <v>10</v>
      </c>
      <c r="D37" s="7"/>
      <c r="E37" s="23">
        <f>1285.81*D37</f>
        <v>0</v>
      </c>
    </row>
    <row r="38" spans="1:5" s="3" customFormat="1" ht="16.5" customHeight="1">
      <c r="A38" s="48"/>
      <c r="B38" s="10" t="s">
        <v>35</v>
      </c>
      <c r="C38" s="5" t="s">
        <v>10</v>
      </c>
      <c r="D38" s="7"/>
      <c r="E38" s="23">
        <f>770.02*D38</f>
        <v>0</v>
      </c>
    </row>
    <row r="39" spans="1:5" s="3" customFormat="1" ht="18" customHeight="1">
      <c r="A39" s="48"/>
      <c r="B39" s="10" t="s">
        <v>36</v>
      </c>
      <c r="C39" s="5" t="s">
        <v>10</v>
      </c>
      <c r="D39" s="7"/>
      <c r="E39" s="23">
        <f>511.86*D39</f>
        <v>0</v>
      </c>
    </row>
    <row r="40" spans="1:5" s="3" customFormat="1" ht="18" customHeight="1">
      <c r="A40" s="48"/>
      <c r="B40" s="10" t="s">
        <v>37</v>
      </c>
      <c r="C40" s="5" t="s">
        <v>10</v>
      </c>
      <c r="D40" s="7"/>
      <c r="E40" s="23">
        <f>358.67*D40</f>
        <v>0</v>
      </c>
    </row>
    <row r="41" spans="1:5" s="3" customFormat="1" ht="17.25" customHeight="1">
      <c r="A41" s="48"/>
      <c r="B41" s="10" t="s">
        <v>38</v>
      </c>
      <c r="C41" s="5" t="s">
        <v>10</v>
      </c>
      <c r="D41" s="7"/>
      <c r="E41" s="23">
        <f>358.67*D41</f>
        <v>0</v>
      </c>
    </row>
    <row r="42" spans="1:5" s="3" customFormat="1" ht="16.5" customHeight="1">
      <c r="A42" s="48"/>
      <c r="B42" s="10" t="s">
        <v>39</v>
      </c>
      <c r="C42" s="5" t="s">
        <v>10</v>
      </c>
      <c r="D42" s="7"/>
      <c r="E42" s="23">
        <f>276.43*D42</f>
        <v>0</v>
      </c>
    </row>
    <row r="43" spans="1:5" s="3" customFormat="1" ht="17.25" customHeight="1">
      <c r="A43" s="48"/>
      <c r="B43" s="10" t="s">
        <v>40</v>
      </c>
      <c r="C43" s="5" t="s">
        <v>10</v>
      </c>
      <c r="D43" s="7"/>
      <c r="E43" s="23">
        <f>276.43*D43</f>
        <v>0</v>
      </c>
    </row>
    <row r="44" spans="1:5" s="3" customFormat="1" ht="15.75" customHeight="1">
      <c r="A44" s="48"/>
      <c r="B44" s="10" t="s">
        <v>123</v>
      </c>
      <c r="C44" s="5" t="s">
        <v>10</v>
      </c>
      <c r="D44" s="7"/>
      <c r="E44" s="23">
        <f>1985.18*D44</f>
        <v>0</v>
      </c>
    </row>
    <row r="45" spans="1:5" s="3" customFormat="1" ht="17.25" customHeight="1">
      <c r="A45" s="48"/>
      <c r="B45" s="12" t="s">
        <v>124</v>
      </c>
      <c r="C45" s="5" t="s">
        <v>23</v>
      </c>
      <c r="D45" s="7"/>
      <c r="E45" s="23">
        <f>748.69*D45</f>
        <v>0</v>
      </c>
    </row>
    <row r="46" spans="1:5" s="3" customFormat="1" ht="17.25" customHeight="1">
      <c r="A46" s="48"/>
      <c r="B46" s="12" t="s">
        <v>97</v>
      </c>
      <c r="C46" s="5" t="s">
        <v>15</v>
      </c>
      <c r="D46" s="7"/>
      <c r="E46" s="23">
        <f>436.6*D46</f>
        <v>0</v>
      </c>
    </row>
    <row r="47" spans="1:5" s="3" customFormat="1" ht="16.5" customHeight="1">
      <c r="A47" s="48"/>
      <c r="B47" s="12" t="s">
        <v>96</v>
      </c>
      <c r="C47" s="5" t="s">
        <v>15</v>
      </c>
      <c r="D47" s="7"/>
      <c r="E47" s="23">
        <f>436.6*D47</f>
        <v>0</v>
      </c>
    </row>
    <row r="48" spans="1:5" s="3" customFormat="1" ht="16.5" customHeight="1">
      <c r="A48" s="48"/>
      <c r="B48" s="12" t="s">
        <v>117</v>
      </c>
      <c r="C48" s="5" t="s">
        <v>15</v>
      </c>
      <c r="D48" s="7"/>
      <c r="E48" s="23">
        <f>285.94*D48</f>
        <v>0</v>
      </c>
    </row>
    <row r="49" spans="1:5" s="3" customFormat="1" ht="15.75" customHeight="1">
      <c r="A49" s="48"/>
      <c r="B49" s="12" t="s">
        <v>95</v>
      </c>
      <c r="C49" s="5" t="s">
        <v>15</v>
      </c>
      <c r="D49" s="7"/>
      <c r="E49" s="23">
        <f>535.93*D49</f>
        <v>0</v>
      </c>
    </row>
    <row r="50" spans="1:5" s="3" customFormat="1" ht="17.25" customHeight="1">
      <c r="A50" s="48"/>
      <c r="B50" s="12" t="s">
        <v>94</v>
      </c>
      <c r="C50" s="5" t="s">
        <v>15</v>
      </c>
      <c r="D50" s="7"/>
      <c r="E50" s="23">
        <f>272.12*D50</f>
        <v>0</v>
      </c>
    </row>
    <row r="51" spans="1:5" s="3" customFormat="1" ht="16.5" customHeight="1">
      <c r="A51" s="48"/>
      <c r="B51" s="12" t="s">
        <v>93</v>
      </c>
      <c r="C51" s="5" t="s">
        <v>15</v>
      </c>
      <c r="D51" s="7"/>
      <c r="E51" s="23">
        <f>151.4*D51</f>
        <v>0</v>
      </c>
    </row>
    <row r="52" spans="1:5" s="3" customFormat="1" ht="21" customHeight="1">
      <c r="A52" s="48"/>
      <c r="B52" s="8" t="s">
        <v>43</v>
      </c>
      <c r="C52" s="5" t="s">
        <v>90</v>
      </c>
      <c r="D52" s="7"/>
      <c r="E52" s="23">
        <f>4117.15/7*D52</f>
        <v>0</v>
      </c>
    </row>
    <row r="53" spans="1:5" s="3" customFormat="1" ht="21" customHeight="1">
      <c r="A53" s="49"/>
      <c r="B53" s="8" t="s">
        <v>44</v>
      </c>
      <c r="C53" s="5" t="s">
        <v>45</v>
      </c>
      <c r="D53" s="7"/>
      <c r="E53" s="9">
        <f>190.24/0.017*D53</f>
        <v>0</v>
      </c>
    </row>
    <row r="54" spans="1:5" s="3" customFormat="1" ht="18" customHeight="1">
      <c r="A54" s="47" t="s">
        <v>46</v>
      </c>
      <c r="B54" s="8" t="s">
        <v>47</v>
      </c>
      <c r="C54" s="5" t="s">
        <v>10</v>
      </c>
      <c r="D54" s="7"/>
      <c r="E54" s="23">
        <f>489.65*D54</f>
        <v>0</v>
      </c>
    </row>
    <row r="55" spans="1:5" s="3" customFormat="1" ht="18" customHeight="1">
      <c r="A55" s="48"/>
      <c r="B55" s="10" t="s">
        <v>92</v>
      </c>
      <c r="C55" s="5" t="s">
        <v>10</v>
      </c>
      <c r="D55" s="7"/>
      <c r="E55" s="23">
        <f>626.12*D55</f>
        <v>0</v>
      </c>
    </row>
    <row r="56" spans="1:5" s="3" customFormat="1" ht="16.5" customHeight="1">
      <c r="A56" s="48"/>
      <c r="B56" s="10" t="s">
        <v>116</v>
      </c>
      <c r="C56" s="5" t="s">
        <v>10</v>
      </c>
      <c r="D56" s="7"/>
      <c r="E56" s="23">
        <f>770.46*D56</f>
        <v>0</v>
      </c>
    </row>
    <row r="57" spans="1:5" s="3" customFormat="1" ht="18" customHeight="1">
      <c r="A57" s="48"/>
      <c r="B57" s="10" t="s">
        <v>125</v>
      </c>
      <c r="C57" s="5" t="s">
        <v>10</v>
      </c>
      <c r="D57" s="7"/>
      <c r="E57" s="23">
        <f>826.77*D57</f>
        <v>0</v>
      </c>
    </row>
    <row r="58" spans="1:5" s="3" customFormat="1" ht="15.75" customHeight="1">
      <c r="A58" s="48"/>
      <c r="B58" s="10" t="s">
        <v>48</v>
      </c>
      <c r="C58" s="5" t="s">
        <v>10</v>
      </c>
      <c r="D58" s="7"/>
      <c r="E58" s="23">
        <f>596.03*D58</f>
        <v>0</v>
      </c>
    </row>
    <row r="59" spans="1:5" s="3" customFormat="1" ht="18.75" customHeight="1">
      <c r="A59" s="48"/>
      <c r="B59" s="10" t="s">
        <v>91</v>
      </c>
      <c r="C59" s="5" t="s">
        <v>10</v>
      </c>
      <c r="D59" s="7"/>
      <c r="E59" s="23">
        <f>756.94*D59</f>
        <v>0</v>
      </c>
    </row>
    <row r="60" spans="1:5" s="3" customFormat="1" ht="18.75" customHeight="1">
      <c r="A60" s="48"/>
      <c r="B60" s="12" t="s">
        <v>101</v>
      </c>
      <c r="C60" s="5" t="s">
        <v>15</v>
      </c>
      <c r="D60" s="7"/>
      <c r="E60" s="23">
        <f>389.13*D60</f>
        <v>0</v>
      </c>
    </row>
    <row r="61" spans="1:5" s="3" customFormat="1" ht="21.75" customHeight="1">
      <c r="A61" s="48"/>
      <c r="B61" s="12" t="s">
        <v>100</v>
      </c>
      <c r="C61" s="5" t="s">
        <v>15</v>
      </c>
      <c r="D61" s="7"/>
      <c r="E61" s="23">
        <f>312.46*D61</f>
        <v>0</v>
      </c>
    </row>
    <row r="62" spans="1:5" s="3" customFormat="1" ht="21" customHeight="1">
      <c r="A62" s="48"/>
      <c r="B62" s="12" t="s">
        <v>99</v>
      </c>
      <c r="C62" s="5" t="s">
        <v>15</v>
      </c>
      <c r="D62" s="7"/>
      <c r="E62" s="23">
        <f>310.38*D62</f>
        <v>0</v>
      </c>
    </row>
    <row r="63" spans="1:5" s="3" customFormat="1" ht="21" customHeight="1">
      <c r="A63" s="48"/>
      <c r="B63" s="8" t="s">
        <v>41</v>
      </c>
      <c r="C63" s="5" t="s">
        <v>23</v>
      </c>
      <c r="D63" s="7"/>
      <c r="E63" s="23">
        <f>4670.09*D63</f>
        <v>0</v>
      </c>
    </row>
    <row r="64" spans="1:5" s="3" customFormat="1" ht="20.25" customHeight="1">
      <c r="A64" s="48"/>
      <c r="B64" s="8" t="s">
        <v>89</v>
      </c>
      <c r="C64" s="5" t="s">
        <v>15</v>
      </c>
      <c r="D64" s="7"/>
      <c r="E64" s="23">
        <f>1276.6*D64</f>
        <v>0</v>
      </c>
    </row>
    <row r="65" spans="1:5" s="3" customFormat="1" ht="20.25" customHeight="1">
      <c r="A65" s="48"/>
      <c r="B65" s="11" t="s">
        <v>42</v>
      </c>
      <c r="C65" s="5" t="s">
        <v>15</v>
      </c>
      <c r="D65" s="7"/>
      <c r="E65" s="23">
        <f>4272.34*D65</f>
        <v>0</v>
      </c>
    </row>
    <row r="66" spans="1:5" s="3" customFormat="1" ht="18.75" customHeight="1">
      <c r="A66" s="48"/>
      <c r="B66" s="8" t="s">
        <v>89</v>
      </c>
      <c r="C66" s="5" t="s">
        <v>15</v>
      </c>
      <c r="D66" s="7"/>
      <c r="E66" s="23">
        <f>1276.6*D66</f>
        <v>0</v>
      </c>
    </row>
    <row r="67" spans="1:5" s="3" customFormat="1" ht="16.5" customHeight="1">
      <c r="A67" s="48"/>
      <c r="B67" s="11" t="s">
        <v>118</v>
      </c>
      <c r="C67" s="5" t="s">
        <v>15</v>
      </c>
      <c r="D67" s="7"/>
      <c r="E67" s="23">
        <f>1265.53*D67</f>
        <v>0</v>
      </c>
    </row>
    <row r="68" spans="1:5" s="3" customFormat="1" ht="21" customHeight="1">
      <c r="A68" s="48"/>
      <c r="B68" s="8" t="s">
        <v>89</v>
      </c>
      <c r="C68" s="5" t="s">
        <v>15</v>
      </c>
      <c r="D68" s="7"/>
      <c r="E68" s="23">
        <f>538.83*D68</f>
        <v>0</v>
      </c>
    </row>
    <row r="69" spans="1:5" s="3" customFormat="1" ht="15.75" customHeight="1">
      <c r="A69" s="48"/>
      <c r="B69" s="11" t="s">
        <v>37</v>
      </c>
      <c r="C69" s="5" t="s">
        <v>15</v>
      </c>
      <c r="D69" s="7"/>
      <c r="E69" s="23">
        <f>497.45*D69</f>
        <v>0</v>
      </c>
    </row>
    <row r="70" spans="1:5" s="3" customFormat="1" ht="18" customHeight="1">
      <c r="A70" s="48"/>
      <c r="B70" s="11" t="s">
        <v>38</v>
      </c>
      <c r="C70" s="5" t="s">
        <v>15</v>
      </c>
      <c r="D70" s="7"/>
      <c r="E70" s="23">
        <f>497.45*D70</f>
        <v>0</v>
      </c>
    </row>
    <row r="71" spans="1:5" s="3" customFormat="1" ht="16.5" customHeight="1">
      <c r="A71" s="48"/>
      <c r="B71" s="11" t="s">
        <v>39</v>
      </c>
      <c r="C71" s="5" t="s">
        <v>15</v>
      </c>
      <c r="D71" s="7"/>
      <c r="E71" s="23">
        <f>305.33*D71</f>
        <v>0</v>
      </c>
    </row>
    <row r="72" spans="1:5" s="3" customFormat="1" ht="17.25" customHeight="1">
      <c r="A72" s="48"/>
      <c r="B72" s="11" t="s">
        <v>49</v>
      </c>
      <c r="C72" s="5" t="s">
        <v>15</v>
      </c>
      <c r="D72" s="7"/>
      <c r="E72" s="23">
        <f>305.33*D72</f>
        <v>0</v>
      </c>
    </row>
    <row r="73" spans="1:5" s="3" customFormat="1" ht="17.25" customHeight="1">
      <c r="A73" s="48"/>
      <c r="B73" s="8" t="s">
        <v>50</v>
      </c>
      <c r="C73" s="5" t="s">
        <v>10</v>
      </c>
      <c r="D73" s="7"/>
      <c r="E73" s="23">
        <f>890.37*D73</f>
        <v>0</v>
      </c>
    </row>
    <row r="74" spans="1:5" s="3" customFormat="1" ht="17.25" customHeight="1">
      <c r="A74" s="48"/>
      <c r="B74" s="8" t="s">
        <v>126</v>
      </c>
      <c r="C74" s="5" t="s">
        <v>10</v>
      </c>
      <c r="D74" s="7"/>
      <c r="E74" s="23">
        <f>1591.59*D74</f>
        <v>0</v>
      </c>
    </row>
    <row r="75" spans="1:5" s="3" customFormat="1" ht="17.25" customHeight="1">
      <c r="A75" s="48"/>
      <c r="B75" s="10" t="s">
        <v>51</v>
      </c>
      <c r="C75" s="5" t="s">
        <v>10</v>
      </c>
      <c r="D75" s="7"/>
      <c r="E75" s="23">
        <f>409.86*D75</f>
        <v>0</v>
      </c>
    </row>
    <row r="76" spans="1:5" s="3" customFormat="1" ht="17.25" customHeight="1">
      <c r="A76" s="48"/>
      <c r="B76" s="8" t="s">
        <v>52</v>
      </c>
      <c r="C76" s="5"/>
      <c r="D76" s="7"/>
      <c r="E76" s="8"/>
    </row>
    <row r="77" spans="1:5" s="3" customFormat="1" ht="15.75">
      <c r="A77" s="48"/>
      <c r="B77" s="8" t="s">
        <v>98</v>
      </c>
      <c r="C77" s="5" t="s">
        <v>23</v>
      </c>
      <c r="D77" s="7"/>
      <c r="E77" s="9">
        <f>542.03*D77</f>
        <v>0</v>
      </c>
    </row>
    <row r="78" spans="1:5" s="3" customFormat="1" ht="20.25" customHeight="1">
      <c r="A78" s="48"/>
      <c r="B78" s="8" t="s">
        <v>120</v>
      </c>
      <c r="C78" s="5" t="s">
        <v>23</v>
      </c>
      <c r="D78" s="7"/>
      <c r="E78" s="23">
        <f>5083.37*D78</f>
        <v>0</v>
      </c>
    </row>
    <row r="79" spans="1:5" s="3" customFormat="1" ht="15.75">
      <c r="A79" s="48"/>
      <c r="B79" s="8" t="s">
        <v>102</v>
      </c>
      <c r="C79" s="5" t="s">
        <v>15</v>
      </c>
      <c r="D79" s="7"/>
      <c r="E79" s="23">
        <f>211.65*D79</f>
        <v>0</v>
      </c>
    </row>
    <row r="80" spans="1:5" s="3" customFormat="1" ht="18" customHeight="1">
      <c r="A80" s="48"/>
      <c r="B80" s="8" t="s">
        <v>104</v>
      </c>
      <c r="C80" s="5" t="s">
        <v>15</v>
      </c>
      <c r="D80" s="7"/>
      <c r="E80" s="23">
        <f>588.82*D80</f>
        <v>0</v>
      </c>
    </row>
    <row r="81" spans="1:5" s="3" customFormat="1" ht="18" customHeight="1">
      <c r="A81" s="48"/>
      <c r="B81" s="8" t="s">
        <v>105</v>
      </c>
      <c r="C81" s="5" t="s">
        <v>106</v>
      </c>
      <c r="D81" s="7"/>
      <c r="E81" s="9">
        <f>9267.6*D81</f>
        <v>0</v>
      </c>
    </row>
    <row r="82" spans="1:5" s="3" customFormat="1" ht="18" customHeight="1">
      <c r="A82" s="48"/>
      <c r="B82" s="8" t="s">
        <v>107</v>
      </c>
      <c r="C82" s="5" t="s">
        <v>106</v>
      </c>
      <c r="D82" s="7"/>
      <c r="E82" s="9">
        <f>2623.33*D82</f>
        <v>0</v>
      </c>
    </row>
    <row r="83" spans="1:5" s="3" customFormat="1" ht="18.75" customHeight="1">
      <c r="A83" s="49"/>
      <c r="B83" s="8" t="s">
        <v>127</v>
      </c>
      <c r="C83" s="5" t="s">
        <v>15</v>
      </c>
      <c r="D83" s="7"/>
      <c r="E83" s="23">
        <f>1824.71*D83</f>
        <v>0</v>
      </c>
    </row>
    <row r="84" spans="1:5" s="3" customFormat="1" ht="21" customHeight="1">
      <c r="A84" s="47" t="s">
        <v>53</v>
      </c>
      <c r="B84" s="8" t="s">
        <v>54</v>
      </c>
      <c r="C84" s="5" t="s">
        <v>55</v>
      </c>
      <c r="D84" s="7"/>
      <c r="E84" s="9"/>
    </row>
    <row r="85" spans="1:5" s="3" customFormat="1" ht="39" customHeight="1">
      <c r="A85" s="48"/>
      <c r="B85" s="6" t="s">
        <v>56</v>
      </c>
      <c r="C85" s="5" t="s">
        <v>15</v>
      </c>
      <c r="D85" s="7"/>
      <c r="E85" s="23">
        <f>640.45*D85</f>
        <v>0</v>
      </c>
    </row>
    <row r="86" spans="1:5" s="3" customFormat="1" ht="19.5" customHeight="1">
      <c r="A86" s="48"/>
      <c r="B86" s="12" t="s">
        <v>57</v>
      </c>
      <c r="C86" s="5" t="s">
        <v>15</v>
      </c>
      <c r="D86" s="7"/>
      <c r="E86" s="23">
        <f>1472.29*D86</f>
        <v>0</v>
      </c>
    </row>
    <row r="87" spans="1:5" s="3" customFormat="1" ht="20.25" customHeight="1">
      <c r="A87" s="48"/>
      <c r="B87" s="12" t="s">
        <v>84</v>
      </c>
      <c r="C87" s="5" t="s">
        <v>15</v>
      </c>
      <c r="D87" s="7"/>
      <c r="E87" s="23">
        <f>3384.95*D87</f>
        <v>0</v>
      </c>
    </row>
    <row r="88" spans="1:5" s="3" customFormat="1" ht="15.75">
      <c r="A88" s="48"/>
      <c r="B88" s="8" t="s">
        <v>58</v>
      </c>
      <c r="C88" s="5" t="s">
        <v>15</v>
      </c>
      <c r="D88" s="7"/>
      <c r="E88" s="23">
        <f>92.12*D88</f>
        <v>0</v>
      </c>
    </row>
    <row r="89" spans="1:5" s="3" customFormat="1" ht="15.75">
      <c r="A89" s="48"/>
      <c r="B89" s="8" t="s">
        <v>59</v>
      </c>
      <c r="C89" s="5" t="s">
        <v>15</v>
      </c>
      <c r="D89" s="7"/>
      <c r="E89" s="23">
        <f>546.92*D89</f>
        <v>0</v>
      </c>
    </row>
    <row r="90" spans="1:5" ht="15.75">
      <c r="A90" s="49"/>
      <c r="B90" s="8" t="s">
        <v>60</v>
      </c>
      <c r="C90" s="5" t="s">
        <v>86</v>
      </c>
      <c r="D90" s="7"/>
      <c r="E90" s="23">
        <f>258.31*D90</f>
        <v>0</v>
      </c>
    </row>
    <row r="91" spans="1:5" ht="31.5">
      <c r="A91" s="50" t="s">
        <v>61</v>
      </c>
      <c r="B91" s="6" t="s">
        <v>83</v>
      </c>
      <c r="C91" s="5"/>
      <c r="D91" s="7"/>
      <c r="E91" s="23">
        <f>964.87*D91</f>
        <v>0</v>
      </c>
    </row>
    <row r="92" spans="1:5" ht="15.75">
      <c r="A92" s="51"/>
      <c r="B92" s="8" t="s">
        <v>113</v>
      </c>
      <c r="C92" s="5" t="s">
        <v>19</v>
      </c>
      <c r="D92" s="7"/>
      <c r="E92" s="9">
        <f>1777.77*D92</f>
        <v>0</v>
      </c>
    </row>
    <row r="93" spans="1:5" ht="15.75">
      <c r="A93" s="52"/>
      <c r="B93" s="8" t="s">
        <v>62</v>
      </c>
      <c r="C93" s="5" t="s">
        <v>23</v>
      </c>
      <c r="D93" s="7"/>
      <c r="E93" s="9">
        <f>133.9*D93</f>
        <v>0</v>
      </c>
    </row>
    <row r="94" spans="1:5" ht="15.75">
      <c r="A94" s="1"/>
      <c r="B94" s="1"/>
      <c r="C94" s="1"/>
      <c r="D94" s="2"/>
      <c r="E94" s="27">
        <f>SUM(E5:E93)</f>
        <v>0</v>
      </c>
    </row>
    <row r="95" spans="1:5" ht="15.75">
      <c r="A95" s="1"/>
      <c r="B95" s="1"/>
      <c r="C95" s="1"/>
      <c r="D95" s="2"/>
      <c r="E95" s="1"/>
    </row>
  </sheetData>
  <sheetProtection/>
  <mergeCells count="10">
    <mergeCell ref="A5:A6"/>
    <mergeCell ref="A54:A83"/>
    <mergeCell ref="A84:A90"/>
    <mergeCell ref="A91:A93"/>
    <mergeCell ref="A7:A11"/>
    <mergeCell ref="A13:A19"/>
    <mergeCell ref="A20:A28"/>
    <mergeCell ref="A29:A31"/>
    <mergeCell ref="A32:A35"/>
    <mergeCell ref="A36:A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2.57421875" style="3" customWidth="1"/>
    <col min="6" max="16384" width="9.140625" style="3" customWidth="1"/>
  </cols>
  <sheetData>
    <row r="1" spans="1:5" ht="18.75" customHeight="1">
      <c r="A1" s="1"/>
      <c r="B1" s="1" t="s">
        <v>65</v>
      </c>
      <c r="C1" s="1"/>
      <c r="D1" s="2"/>
      <c r="E1" s="1"/>
    </row>
    <row r="2" spans="1:5" ht="15.75" customHeight="1">
      <c r="A2" s="1"/>
      <c r="B2" s="14" t="s">
        <v>131</v>
      </c>
      <c r="C2" s="1"/>
      <c r="D2" s="2"/>
      <c r="E2" s="1"/>
    </row>
    <row r="3" spans="1:5" ht="17.25" customHeight="1">
      <c r="A3" s="1"/>
      <c r="B3" s="1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114</v>
      </c>
      <c r="E5" s="15"/>
    </row>
    <row r="6" spans="1:5" ht="20.25" customHeight="1">
      <c r="A6" s="45" t="s">
        <v>132</v>
      </c>
      <c r="B6" s="6" t="s">
        <v>12</v>
      </c>
      <c r="C6" s="5" t="s">
        <v>7</v>
      </c>
      <c r="D6" s="7"/>
      <c r="E6" s="9">
        <f>4.8*D6</f>
        <v>0</v>
      </c>
    </row>
    <row r="7" spans="1:5" ht="23.25" customHeight="1">
      <c r="A7" s="56"/>
      <c r="B7" s="6" t="s">
        <v>67</v>
      </c>
      <c r="C7" s="5" t="s">
        <v>7</v>
      </c>
      <c r="D7" s="7">
        <v>15</v>
      </c>
      <c r="E7" s="23">
        <f>731.31*D7</f>
        <v>10969.65</v>
      </c>
    </row>
    <row r="8" spans="1:5" ht="18" customHeight="1">
      <c r="A8" s="57" t="s">
        <v>138</v>
      </c>
      <c r="B8" s="8" t="s">
        <v>21</v>
      </c>
      <c r="C8" s="5" t="s">
        <v>7</v>
      </c>
      <c r="D8" s="7">
        <v>1</v>
      </c>
      <c r="E8" s="26">
        <f>789.55*D8</f>
        <v>789.55</v>
      </c>
    </row>
    <row r="9" spans="1:5" ht="18" customHeight="1">
      <c r="A9" s="58"/>
      <c r="B9" s="8" t="s">
        <v>22</v>
      </c>
      <c r="C9" s="5" t="s">
        <v>23</v>
      </c>
      <c r="D9" s="7"/>
      <c r="E9" s="23">
        <f>756.87*D9</f>
        <v>0</v>
      </c>
    </row>
    <row r="10" spans="1:5" ht="17.25" customHeight="1">
      <c r="A10" s="47" t="s">
        <v>134</v>
      </c>
      <c r="B10" s="8" t="s">
        <v>33</v>
      </c>
      <c r="C10" s="5" t="s">
        <v>10</v>
      </c>
      <c r="D10" s="7"/>
      <c r="E10" s="23">
        <f>1546.79*D10</f>
        <v>0</v>
      </c>
    </row>
    <row r="11" spans="1:5" ht="18" customHeight="1">
      <c r="A11" s="48"/>
      <c r="B11" s="8" t="s">
        <v>43</v>
      </c>
      <c r="C11" s="5" t="s">
        <v>90</v>
      </c>
      <c r="D11" s="7">
        <v>14</v>
      </c>
      <c r="E11" s="26">
        <f>4117.15/7*D11</f>
        <v>8234.3</v>
      </c>
    </row>
    <row r="12" spans="1:5" ht="18.75" customHeight="1">
      <c r="A12" s="47" t="s">
        <v>139</v>
      </c>
      <c r="B12" s="8" t="s">
        <v>47</v>
      </c>
      <c r="C12" s="5" t="s">
        <v>10</v>
      </c>
      <c r="D12" s="7"/>
      <c r="E12" s="23">
        <f>489.65*D12</f>
        <v>0</v>
      </c>
    </row>
    <row r="13" spans="1:5" ht="21" customHeight="1">
      <c r="A13" s="48"/>
      <c r="B13" s="8" t="s">
        <v>129</v>
      </c>
      <c r="C13" s="5" t="s">
        <v>15</v>
      </c>
      <c r="D13" s="7">
        <v>2</v>
      </c>
      <c r="E13" s="23">
        <f>588.82*D13+9200*2</f>
        <v>19577.64</v>
      </c>
    </row>
    <row r="14" spans="1:5" ht="20.25" customHeight="1">
      <c r="A14" s="49"/>
      <c r="B14" s="8" t="s">
        <v>127</v>
      </c>
      <c r="C14" s="5" t="s">
        <v>15</v>
      </c>
      <c r="D14" s="7">
        <v>2</v>
      </c>
      <c r="E14" s="23">
        <f>1824.71*D14</f>
        <v>3649.42</v>
      </c>
    </row>
    <row r="15" spans="1:5" ht="15.75">
      <c r="A15" s="47" t="s">
        <v>141</v>
      </c>
      <c r="B15" s="8" t="s">
        <v>54</v>
      </c>
      <c r="C15" s="5" t="s">
        <v>55</v>
      </c>
      <c r="D15" s="7"/>
      <c r="E15" s="9"/>
    </row>
    <row r="16" spans="1:5" ht="31.5">
      <c r="A16" s="48"/>
      <c r="B16" s="6" t="s">
        <v>56</v>
      </c>
      <c r="C16" s="5" t="s">
        <v>15</v>
      </c>
      <c r="D16" s="7">
        <v>4</v>
      </c>
      <c r="E16" s="23">
        <f>640.45*D16</f>
        <v>2561.8</v>
      </c>
    </row>
    <row r="17" spans="1:5" ht="15.75">
      <c r="A17" s="48"/>
      <c r="B17" s="8" t="s">
        <v>58</v>
      </c>
      <c r="C17" s="5" t="s">
        <v>15</v>
      </c>
      <c r="D17" s="7">
        <v>2</v>
      </c>
      <c r="E17" s="23">
        <f>92.12*D17</f>
        <v>184.24</v>
      </c>
    </row>
    <row r="18" spans="1:5" ht="15.75">
      <c r="A18" s="49"/>
      <c r="B18" s="8" t="s">
        <v>60</v>
      </c>
      <c r="C18" s="5" t="s">
        <v>86</v>
      </c>
      <c r="D18" s="7">
        <v>2.85</v>
      </c>
      <c r="E18" s="26">
        <f>258.31*D18</f>
        <v>736.1835</v>
      </c>
    </row>
    <row r="19" spans="1:5" ht="15.75">
      <c r="A19" s="1"/>
      <c r="B19" s="1"/>
      <c r="C19" s="1"/>
      <c r="D19" s="2"/>
      <c r="E19" s="37">
        <f>SUM(E6:E18)</f>
        <v>46702.7835</v>
      </c>
    </row>
  </sheetData>
  <sheetProtection/>
  <mergeCells count="5">
    <mergeCell ref="A15:A18"/>
    <mergeCell ref="A6:A7"/>
    <mergeCell ref="A8:A9"/>
    <mergeCell ref="A10:A11"/>
    <mergeCell ref="A12:A14"/>
  </mergeCells>
  <printOptions/>
  <pageMargins left="0.984251968503937" right="0" top="0.3937007874015748" bottom="0.3937007874015748" header="0" footer="0"/>
  <pageSetup fitToHeight="2" horizontalDpi="300" verticalDpi="300" orientation="portrait" paperSize="9" scale="84" r:id="rId1"/>
  <rowBreaks count="1" manualBreakCount="1">
    <brk id="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7">
      <selection activeCell="B2" sqref="B2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0.140625" style="3" bestFit="1" customWidth="1"/>
    <col min="6" max="16384" width="9.140625" style="3" customWidth="1"/>
  </cols>
  <sheetData>
    <row r="1" spans="1:4" ht="18.75" customHeight="1">
      <c r="A1" s="1"/>
      <c r="B1" s="1" t="s">
        <v>68</v>
      </c>
      <c r="C1" s="1"/>
      <c r="D1" s="2"/>
    </row>
    <row r="2" spans="1:4" ht="15.75" customHeight="1">
      <c r="A2" s="1"/>
      <c r="B2" s="14" t="s">
        <v>131</v>
      </c>
      <c r="C2" s="1"/>
      <c r="D2" s="2"/>
    </row>
    <row r="3" spans="1:4" ht="17.25" customHeight="1">
      <c r="A3" s="1"/>
      <c r="B3" s="14"/>
      <c r="C3" s="1"/>
      <c r="D3" s="2"/>
    </row>
    <row r="4" spans="1:4" ht="8.25" customHeight="1">
      <c r="A4" s="1"/>
      <c r="B4" s="1"/>
      <c r="C4" s="1"/>
      <c r="D4" s="2"/>
    </row>
    <row r="5" spans="1:5" ht="47.25">
      <c r="A5" s="4" t="s">
        <v>0</v>
      </c>
      <c r="B5" s="5" t="s">
        <v>1</v>
      </c>
      <c r="C5" s="4" t="s">
        <v>2</v>
      </c>
      <c r="D5" s="4" t="s">
        <v>114</v>
      </c>
      <c r="E5" s="15"/>
    </row>
    <row r="6" spans="1:5" ht="18" customHeight="1">
      <c r="A6" s="57" t="s">
        <v>138</v>
      </c>
      <c r="B6" s="8" t="s">
        <v>21</v>
      </c>
      <c r="C6" s="5" t="s">
        <v>7</v>
      </c>
      <c r="D6" s="7">
        <v>3.4</v>
      </c>
      <c r="E6" s="26">
        <f>789.55*D6</f>
        <v>2684.47</v>
      </c>
    </row>
    <row r="7" spans="1:5" ht="18" customHeight="1">
      <c r="A7" s="58"/>
      <c r="B7" s="8" t="s">
        <v>22</v>
      </c>
      <c r="C7" s="5" t="s">
        <v>23</v>
      </c>
      <c r="D7" s="7"/>
      <c r="E7" s="23">
        <f>756.87*D7</f>
        <v>0</v>
      </c>
    </row>
    <row r="8" spans="1:5" ht="17.25" customHeight="1">
      <c r="A8" s="47" t="s">
        <v>134</v>
      </c>
      <c r="B8" s="8" t="s">
        <v>33</v>
      </c>
      <c r="C8" s="5" t="s">
        <v>10</v>
      </c>
      <c r="D8" s="7"/>
      <c r="E8" s="23">
        <f>1546.79*D8</f>
        <v>0</v>
      </c>
    </row>
    <row r="9" spans="1:5" ht="18" customHeight="1">
      <c r="A9" s="48"/>
      <c r="B9" s="8" t="s">
        <v>43</v>
      </c>
      <c r="C9" s="5" t="s">
        <v>90</v>
      </c>
      <c r="D9" s="7">
        <v>14</v>
      </c>
      <c r="E9" s="23">
        <f>4117.15/7*D9</f>
        <v>8234.3</v>
      </c>
    </row>
    <row r="10" spans="1:5" ht="18.75" customHeight="1">
      <c r="A10" s="47" t="s">
        <v>139</v>
      </c>
      <c r="B10" s="8" t="s">
        <v>47</v>
      </c>
      <c r="C10" s="5" t="s">
        <v>10</v>
      </c>
      <c r="D10" s="7">
        <v>6</v>
      </c>
      <c r="E10" s="23">
        <f>489.65*D10</f>
        <v>2937.8999999999996</v>
      </c>
    </row>
    <row r="11" spans="1:5" ht="20.25" customHeight="1">
      <c r="A11" s="48"/>
      <c r="B11" s="10" t="s">
        <v>91</v>
      </c>
      <c r="C11" s="5" t="s">
        <v>10</v>
      </c>
      <c r="D11" s="7">
        <v>2</v>
      </c>
      <c r="E11" s="23">
        <f>756.94*D11</f>
        <v>1513.88</v>
      </c>
    </row>
    <row r="12" spans="1:5" ht="21" customHeight="1">
      <c r="A12" s="48"/>
      <c r="B12" s="8" t="s">
        <v>41</v>
      </c>
      <c r="C12" s="5" t="s">
        <v>23</v>
      </c>
      <c r="D12" s="7"/>
      <c r="E12" s="23">
        <f>4670.09*D12</f>
        <v>0</v>
      </c>
    </row>
    <row r="13" spans="1:5" ht="17.25" customHeight="1">
      <c r="A13" s="48"/>
      <c r="B13" s="11" t="s">
        <v>37</v>
      </c>
      <c r="C13" s="5" t="s">
        <v>15</v>
      </c>
      <c r="D13" s="7">
        <v>2</v>
      </c>
      <c r="E13" s="23">
        <f>497.45*D13</f>
        <v>994.9</v>
      </c>
    </row>
    <row r="14" spans="1:5" ht="17.25" customHeight="1">
      <c r="A14" s="48"/>
      <c r="B14" s="11" t="s">
        <v>39</v>
      </c>
      <c r="C14" s="5" t="s">
        <v>15</v>
      </c>
      <c r="D14" s="7">
        <v>2</v>
      </c>
      <c r="E14" s="23">
        <f>305.33*D14</f>
        <v>610.66</v>
      </c>
    </row>
    <row r="15" spans="1:5" ht="15.75">
      <c r="A15" s="47" t="s">
        <v>136</v>
      </c>
      <c r="B15" s="8" t="s">
        <v>54</v>
      </c>
      <c r="C15" s="5" t="s">
        <v>55</v>
      </c>
      <c r="D15" s="7"/>
      <c r="E15" s="9"/>
    </row>
    <row r="16" spans="1:5" ht="31.5">
      <c r="A16" s="48"/>
      <c r="B16" s="6" t="s">
        <v>56</v>
      </c>
      <c r="C16" s="5" t="s">
        <v>15</v>
      </c>
      <c r="D16" s="7">
        <v>5</v>
      </c>
      <c r="E16" s="23">
        <f>640.45*D16</f>
        <v>3202.25</v>
      </c>
    </row>
    <row r="17" spans="1:5" ht="15.75">
      <c r="A17" s="48"/>
      <c r="B17" s="8" t="s">
        <v>58</v>
      </c>
      <c r="C17" s="5" t="s">
        <v>15</v>
      </c>
      <c r="D17" s="7">
        <v>3</v>
      </c>
      <c r="E17" s="23">
        <f>92.12*D17</f>
        <v>276.36</v>
      </c>
    </row>
    <row r="18" spans="1:5" ht="15.75">
      <c r="A18" s="48"/>
      <c r="B18" s="8" t="s">
        <v>59</v>
      </c>
      <c r="C18" s="5" t="s">
        <v>15</v>
      </c>
      <c r="D18" s="7">
        <v>2</v>
      </c>
      <c r="E18" s="23">
        <f>546.92*D18</f>
        <v>1093.84</v>
      </c>
    </row>
    <row r="19" spans="1:5" ht="15.75">
      <c r="A19" s="49"/>
      <c r="B19" s="8" t="s">
        <v>60</v>
      </c>
      <c r="C19" s="5" t="s">
        <v>86</v>
      </c>
      <c r="D19" s="32">
        <v>6.025</v>
      </c>
      <c r="E19" s="26">
        <f>258.31*D19</f>
        <v>1556.3177500000002</v>
      </c>
    </row>
    <row r="20" spans="1:5" ht="15.75">
      <c r="A20" s="1"/>
      <c r="B20" s="1"/>
      <c r="C20" s="1"/>
      <c r="D20" s="2"/>
      <c r="E20" s="37">
        <f>SUM(E6:E19)</f>
        <v>23104.87775</v>
      </c>
    </row>
  </sheetData>
  <sheetProtection/>
  <mergeCells count="4">
    <mergeCell ref="A15:A19"/>
    <mergeCell ref="A6:A7"/>
    <mergeCell ref="A8:A9"/>
    <mergeCell ref="A10:A14"/>
  </mergeCells>
  <printOptions/>
  <pageMargins left="0.984251968503937" right="0" top="0.3937007874015748" bottom="0.3937007874015748" header="0" footer="0"/>
  <pageSetup fitToHeight="2" horizontalDpi="300" verticalDpi="300" orientation="portrait" paperSize="9" scale="84" r:id="rId1"/>
  <rowBreaks count="1" manualBreakCount="1">
    <brk id="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4">
      <selection activeCell="B2" sqref="B2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2.421875" style="3" customWidth="1"/>
    <col min="6" max="16384" width="9.140625" style="3" customWidth="1"/>
  </cols>
  <sheetData>
    <row r="1" spans="1:4" ht="18.75" customHeight="1">
      <c r="A1" s="1"/>
      <c r="B1" s="1" t="s">
        <v>72</v>
      </c>
      <c r="C1" s="1"/>
      <c r="D1" s="2"/>
    </row>
    <row r="2" spans="1:4" ht="17.25" customHeight="1">
      <c r="A2" s="1"/>
      <c r="B2" s="14" t="s">
        <v>131</v>
      </c>
      <c r="C2" s="1"/>
      <c r="D2" s="2"/>
    </row>
    <row r="3" spans="1:4" ht="15.75">
      <c r="A3" s="1"/>
      <c r="B3" s="1"/>
      <c r="C3" s="1"/>
      <c r="D3" s="2"/>
    </row>
    <row r="4" spans="1:4" ht="8.25" customHeight="1">
      <c r="A4" s="1"/>
      <c r="B4" s="1"/>
      <c r="C4" s="1"/>
      <c r="D4" s="2"/>
    </row>
    <row r="5" spans="1:5" ht="47.25">
      <c r="A5" s="4" t="s">
        <v>0</v>
      </c>
      <c r="B5" s="5" t="s">
        <v>1</v>
      </c>
      <c r="C5" s="4" t="s">
        <v>2</v>
      </c>
      <c r="D5" s="4" t="s">
        <v>114</v>
      </c>
      <c r="E5" s="15"/>
    </row>
    <row r="6" spans="1:5" ht="20.25" customHeight="1">
      <c r="A6" s="45" t="s">
        <v>137</v>
      </c>
      <c r="B6" s="6" t="s">
        <v>12</v>
      </c>
      <c r="C6" s="5" t="s">
        <v>7</v>
      </c>
      <c r="D6" s="7"/>
      <c r="E6" s="9">
        <f>4.8*D6</f>
        <v>0</v>
      </c>
    </row>
    <row r="7" spans="1:5" ht="23.25" customHeight="1">
      <c r="A7" s="56"/>
      <c r="B7" s="6" t="s">
        <v>67</v>
      </c>
      <c r="C7" s="5" t="s">
        <v>7</v>
      </c>
      <c r="D7" s="32">
        <v>10</v>
      </c>
      <c r="E7" s="23">
        <f>731.31*D7</f>
        <v>7313.099999999999</v>
      </c>
    </row>
    <row r="8" spans="1:5" ht="18" customHeight="1">
      <c r="A8" s="57" t="s">
        <v>133</v>
      </c>
      <c r="B8" s="8" t="s">
        <v>21</v>
      </c>
      <c r="C8" s="5" t="s">
        <v>7</v>
      </c>
      <c r="D8" s="7">
        <v>1</v>
      </c>
      <c r="E8" s="26">
        <f>789.55*D8</f>
        <v>789.55</v>
      </c>
    </row>
    <row r="9" spans="1:5" ht="18" customHeight="1">
      <c r="A9" s="58"/>
      <c r="B9" s="8" t="s">
        <v>22</v>
      </c>
      <c r="C9" s="5" t="s">
        <v>23</v>
      </c>
      <c r="D9" s="7"/>
      <c r="E9" s="23">
        <f>756.87*D9</f>
        <v>0</v>
      </c>
    </row>
    <row r="10" spans="1:5" ht="17.25" customHeight="1">
      <c r="A10" s="47" t="s">
        <v>134</v>
      </c>
      <c r="B10" s="8" t="s">
        <v>33</v>
      </c>
      <c r="C10" s="5" t="s">
        <v>10</v>
      </c>
      <c r="D10" s="7"/>
      <c r="E10" s="23">
        <f>1546.79*D10</f>
        <v>0</v>
      </c>
    </row>
    <row r="11" spans="1:5" ht="18" customHeight="1">
      <c r="A11" s="48"/>
      <c r="B11" s="8" t="s">
        <v>43</v>
      </c>
      <c r="C11" s="5" t="s">
        <v>90</v>
      </c>
      <c r="D11" s="7">
        <v>7</v>
      </c>
      <c r="E11" s="23">
        <f>4117.15/7*D11</f>
        <v>4117.15</v>
      </c>
    </row>
    <row r="12" spans="1:5" ht="18.75" customHeight="1">
      <c r="A12" s="47" t="s">
        <v>135</v>
      </c>
      <c r="B12" s="8" t="s">
        <v>47</v>
      </c>
      <c r="C12" s="5" t="s">
        <v>10</v>
      </c>
      <c r="D12" s="7">
        <v>6</v>
      </c>
      <c r="E12" s="23">
        <f>489.65*D12</f>
        <v>2937.8999999999996</v>
      </c>
    </row>
    <row r="13" spans="1:5" ht="20.25" customHeight="1">
      <c r="A13" s="48"/>
      <c r="B13" s="10" t="s">
        <v>91</v>
      </c>
      <c r="C13" s="5" t="s">
        <v>10</v>
      </c>
      <c r="D13" s="7">
        <v>2</v>
      </c>
      <c r="E13" s="23">
        <f>756.94*D13</f>
        <v>1513.88</v>
      </c>
    </row>
    <row r="14" spans="1:5" ht="15.75">
      <c r="A14" s="47" t="s">
        <v>136</v>
      </c>
      <c r="B14" s="8" t="s">
        <v>54</v>
      </c>
      <c r="C14" s="5" t="s">
        <v>55</v>
      </c>
      <c r="D14" s="7"/>
      <c r="E14" s="9"/>
    </row>
    <row r="15" spans="1:5" ht="31.5">
      <c r="A15" s="48"/>
      <c r="B15" s="6" t="s">
        <v>56</v>
      </c>
      <c r="C15" s="5" t="s">
        <v>15</v>
      </c>
      <c r="D15" s="7">
        <v>4</v>
      </c>
      <c r="E15" s="23">
        <f>640.45*D15</f>
        <v>2561.8</v>
      </c>
    </row>
    <row r="16" spans="1:5" ht="15.75">
      <c r="A16" s="48"/>
      <c r="B16" s="8" t="s">
        <v>58</v>
      </c>
      <c r="C16" s="5" t="s">
        <v>15</v>
      </c>
      <c r="D16" s="7">
        <v>2</v>
      </c>
      <c r="E16" s="23">
        <f>92.12*D16</f>
        <v>184.24</v>
      </c>
    </row>
    <row r="17" spans="1:5" ht="15.75">
      <c r="A17" s="49"/>
      <c r="B17" s="8" t="s">
        <v>60</v>
      </c>
      <c r="C17" s="5" t="s">
        <v>86</v>
      </c>
      <c r="D17" s="30">
        <v>2.526</v>
      </c>
      <c r="E17" s="26">
        <f>258.31*D17</f>
        <v>652.49106</v>
      </c>
    </row>
    <row r="18" spans="1:5" ht="15.75">
      <c r="A18" s="1"/>
      <c r="B18" s="1"/>
      <c r="C18" s="1"/>
      <c r="D18" s="2"/>
      <c r="E18" s="37">
        <f>SUM(E6:E17)</f>
        <v>20070.11106</v>
      </c>
    </row>
  </sheetData>
  <sheetProtection/>
  <mergeCells count="5">
    <mergeCell ref="A14:A17"/>
    <mergeCell ref="A6:A7"/>
    <mergeCell ref="A8:A9"/>
    <mergeCell ref="A10:A11"/>
    <mergeCell ref="A12:A13"/>
  </mergeCells>
  <printOptions/>
  <pageMargins left="0.984251968503937" right="0" top="0.3937007874015748" bottom="0.3937007874015748" header="0" footer="0"/>
  <pageSetup fitToHeight="2" horizontalDpi="300" verticalDpi="300" orientation="portrait" paperSize="9" scale="84" r:id="rId1"/>
  <rowBreaks count="1" manualBreakCount="1">
    <brk id="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2.8515625" style="3" customWidth="1"/>
    <col min="6" max="16384" width="9.140625" style="3" customWidth="1"/>
  </cols>
  <sheetData>
    <row r="1" spans="1:5" ht="18.75" customHeight="1">
      <c r="A1" s="1"/>
      <c r="B1" s="1" t="s">
        <v>63</v>
      </c>
      <c r="C1" s="1"/>
      <c r="D1" s="2"/>
      <c r="E1" s="1"/>
    </row>
    <row r="2" spans="1:5" ht="15.75">
      <c r="A2" s="1"/>
      <c r="B2" s="14" t="s">
        <v>131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114</v>
      </c>
      <c r="E5" s="15"/>
    </row>
    <row r="6" spans="1:5" ht="19.5" customHeight="1">
      <c r="A6" s="53" t="s">
        <v>149</v>
      </c>
      <c r="B6" s="8" t="s">
        <v>82</v>
      </c>
      <c r="C6" s="5" t="s">
        <v>7</v>
      </c>
      <c r="D6" s="7"/>
      <c r="E6" s="23">
        <f>405.85*D6</f>
        <v>0</v>
      </c>
    </row>
    <row r="7" spans="1:5" ht="19.5" customHeight="1">
      <c r="A7" s="54"/>
      <c r="B7" s="8" t="s">
        <v>121</v>
      </c>
      <c r="C7" s="5" t="s">
        <v>7</v>
      </c>
      <c r="D7" s="7"/>
      <c r="E7" s="23">
        <f>190.26*D7</f>
        <v>0</v>
      </c>
    </row>
    <row r="8" spans="1:5" ht="19.5" customHeight="1">
      <c r="A8" s="54"/>
      <c r="B8" s="8" t="s">
        <v>122</v>
      </c>
      <c r="C8" s="5" t="s">
        <v>7</v>
      </c>
      <c r="D8" s="7">
        <f>6*2.2</f>
        <v>13.200000000000001</v>
      </c>
      <c r="E8" s="26">
        <f>335.12*D8</f>
        <v>4423.584000000001</v>
      </c>
    </row>
    <row r="9" spans="1:5" ht="15.75">
      <c r="A9" s="47" t="s">
        <v>136</v>
      </c>
      <c r="B9" s="8" t="s">
        <v>54</v>
      </c>
      <c r="C9" s="5" t="s">
        <v>55</v>
      </c>
      <c r="D9" s="7"/>
      <c r="E9" s="9"/>
    </row>
    <row r="10" spans="1:5" ht="18.75" customHeight="1">
      <c r="A10" s="48"/>
      <c r="B10" s="6" t="s">
        <v>56</v>
      </c>
      <c r="C10" s="5" t="s">
        <v>15</v>
      </c>
      <c r="D10" s="7"/>
      <c r="E10" s="23">
        <f>640.45*D10</f>
        <v>0</v>
      </c>
    </row>
    <row r="11" spans="1:5" ht="15.75">
      <c r="A11" s="48"/>
      <c r="B11" s="8" t="s">
        <v>58</v>
      </c>
      <c r="C11" s="5" t="s">
        <v>15</v>
      </c>
      <c r="D11" s="7">
        <v>2</v>
      </c>
      <c r="E11" s="23">
        <f>92.12*D11</f>
        <v>184.24</v>
      </c>
    </row>
    <row r="12" spans="1:5" ht="15.75">
      <c r="A12" s="49"/>
      <c r="B12" s="8" t="s">
        <v>60</v>
      </c>
      <c r="C12" s="5" t="s">
        <v>86</v>
      </c>
      <c r="D12" s="30">
        <v>4.244</v>
      </c>
      <c r="E12" s="26">
        <f>258.31*D12</f>
        <v>1096.26764</v>
      </c>
    </row>
    <row r="13" spans="1:5" ht="19.5" customHeight="1">
      <c r="A13" s="47" t="s">
        <v>140</v>
      </c>
      <c r="B13" s="6" t="s">
        <v>83</v>
      </c>
      <c r="C13" s="5"/>
      <c r="D13" s="7">
        <v>7</v>
      </c>
      <c r="E13" s="26">
        <f>921.35*D13</f>
        <v>6449.45</v>
      </c>
    </row>
    <row r="14" spans="1:5" ht="19.5" customHeight="1">
      <c r="A14" s="49"/>
      <c r="B14" s="8" t="s">
        <v>113</v>
      </c>
      <c r="C14" s="5" t="s">
        <v>19</v>
      </c>
      <c r="D14" s="7"/>
      <c r="E14" s="23">
        <f>1351.97*D14</f>
        <v>0</v>
      </c>
    </row>
    <row r="15" spans="1:5" ht="19.5" customHeight="1">
      <c r="A15" s="1"/>
      <c r="B15" s="1"/>
      <c r="C15" s="1"/>
      <c r="D15" s="2"/>
      <c r="E15" s="37">
        <f>SUM(E6:E14)</f>
        <v>12153.54164</v>
      </c>
    </row>
  </sheetData>
  <sheetProtection/>
  <mergeCells count="3">
    <mergeCell ref="A6:A8"/>
    <mergeCell ref="A9:A12"/>
    <mergeCell ref="A13:A14"/>
  </mergeCells>
  <printOptions/>
  <pageMargins left="0.984251968503937" right="0" top="0.3937007874015748" bottom="0.3937007874015748" header="0" footer="0"/>
  <pageSetup fitToHeight="2" horizontalDpi="300" verticalDpi="3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1.28125" style="3" bestFit="1" customWidth="1"/>
    <col min="6" max="16384" width="9.140625" style="3" customWidth="1"/>
  </cols>
  <sheetData>
    <row r="1" spans="1:4" ht="18.75" customHeight="1">
      <c r="A1" s="1"/>
      <c r="B1" s="1" t="s">
        <v>76</v>
      </c>
      <c r="C1" s="1"/>
      <c r="D1" s="2"/>
    </row>
    <row r="2" spans="1:4" ht="17.25" customHeight="1">
      <c r="A2" s="1"/>
      <c r="B2" s="14" t="s">
        <v>131</v>
      </c>
      <c r="C2" s="1"/>
      <c r="D2" s="2"/>
    </row>
    <row r="3" spans="1:4" ht="8.25" customHeight="1">
      <c r="A3" s="1"/>
      <c r="B3" s="1"/>
      <c r="C3" s="1"/>
      <c r="D3" s="2"/>
    </row>
    <row r="4" spans="1:5" ht="47.25">
      <c r="A4" s="4" t="s">
        <v>0</v>
      </c>
      <c r="B4" s="5" t="s">
        <v>1</v>
      </c>
      <c r="C4" s="4" t="s">
        <v>2</v>
      </c>
      <c r="D4" s="4" t="s">
        <v>114</v>
      </c>
      <c r="E4" s="15"/>
    </row>
    <row r="5" spans="1:5" ht="16.5" customHeight="1">
      <c r="A5" s="53" t="s">
        <v>147</v>
      </c>
      <c r="B5" s="8" t="s">
        <v>82</v>
      </c>
      <c r="C5" s="5" t="s">
        <v>7</v>
      </c>
      <c r="D5" s="7"/>
      <c r="E5" s="23">
        <f>405.85*D5</f>
        <v>0</v>
      </c>
    </row>
    <row r="6" spans="1:5" ht="16.5" customHeight="1">
      <c r="A6" s="54"/>
      <c r="B6" s="8" t="s">
        <v>122</v>
      </c>
      <c r="C6" s="5" t="s">
        <v>7</v>
      </c>
      <c r="D6" s="7">
        <v>17</v>
      </c>
      <c r="E6" s="23">
        <f>335.12*D6</f>
        <v>5697.04</v>
      </c>
    </row>
    <row r="7" spans="1:5" ht="15.75">
      <c r="A7" s="54"/>
      <c r="B7" s="8" t="s">
        <v>87</v>
      </c>
      <c r="C7" s="5" t="s">
        <v>86</v>
      </c>
      <c r="D7" s="7">
        <v>21</v>
      </c>
      <c r="E7" s="26">
        <f>640.75*D7</f>
        <v>13455.75</v>
      </c>
    </row>
    <row r="8" spans="1:5" ht="18" customHeight="1">
      <c r="A8" s="57" t="s">
        <v>133</v>
      </c>
      <c r="B8" s="8" t="s">
        <v>21</v>
      </c>
      <c r="C8" s="5" t="s">
        <v>7</v>
      </c>
      <c r="D8" s="7">
        <v>6</v>
      </c>
      <c r="E8" s="26">
        <f>789.55*D8</f>
        <v>4737.299999999999</v>
      </c>
    </row>
    <row r="9" spans="1:5" ht="18" customHeight="1">
      <c r="A9" s="58"/>
      <c r="B9" s="8" t="s">
        <v>22</v>
      </c>
      <c r="C9" s="5" t="s">
        <v>23</v>
      </c>
      <c r="D9" s="7"/>
      <c r="E9" s="23">
        <f>756.87*D9</f>
        <v>0</v>
      </c>
    </row>
    <row r="10" spans="1:5" ht="17.25" customHeight="1">
      <c r="A10" s="47" t="s">
        <v>134</v>
      </c>
      <c r="B10" s="8" t="s">
        <v>33</v>
      </c>
      <c r="C10" s="5" t="s">
        <v>10</v>
      </c>
      <c r="D10" s="7"/>
      <c r="E10" s="23">
        <f>1546.79*D10</f>
        <v>0</v>
      </c>
    </row>
    <row r="11" spans="1:5" ht="18" customHeight="1">
      <c r="A11" s="48"/>
      <c r="B11" s="8" t="s">
        <v>43</v>
      </c>
      <c r="C11" s="5" t="s">
        <v>90</v>
      </c>
      <c r="D11" s="7">
        <v>21</v>
      </c>
      <c r="E11" s="23">
        <f>4117.15/7*D11</f>
        <v>12351.45</v>
      </c>
    </row>
    <row r="12" spans="1:5" ht="18.75" customHeight="1">
      <c r="A12" s="47" t="s">
        <v>135</v>
      </c>
      <c r="B12" s="8" t="s">
        <v>47</v>
      </c>
      <c r="C12" s="5" t="s">
        <v>10</v>
      </c>
      <c r="D12" s="7"/>
      <c r="E12" s="23">
        <f>489.65*D12</f>
        <v>0</v>
      </c>
    </row>
    <row r="13" spans="1:5" ht="18" customHeight="1">
      <c r="A13" s="48"/>
      <c r="B13" s="8" t="s">
        <v>130</v>
      </c>
      <c r="C13" s="5" t="s">
        <v>15</v>
      </c>
      <c r="D13" s="7">
        <v>2</v>
      </c>
      <c r="E13" s="23">
        <f>588.82*D13+9200*2</f>
        <v>19577.64</v>
      </c>
    </row>
    <row r="14" spans="1:5" ht="15.75">
      <c r="A14" s="47" t="s">
        <v>141</v>
      </c>
      <c r="B14" s="8" t="s">
        <v>54</v>
      </c>
      <c r="C14" s="5" t="s">
        <v>55</v>
      </c>
      <c r="D14" s="7"/>
      <c r="E14" s="9"/>
    </row>
    <row r="15" spans="1:5" ht="15.75">
      <c r="A15" s="48"/>
      <c r="B15" s="12" t="s">
        <v>57</v>
      </c>
      <c r="C15" s="5" t="s">
        <v>15</v>
      </c>
      <c r="D15" s="7">
        <v>9</v>
      </c>
      <c r="E15" s="23">
        <f>1472.29*D15</f>
        <v>13250.61</v>
      </c>
    </row>
    <row r="16" spans="1:5" ht="15.75">
      <c r="A16" s="48"/>
      <c r="B16" s="8" t="s">
        <v>58</v>
      </c>
      <c r="C16" s="5" t="s">
        <v>15</v>
      </c>
      <c r="D16" s="7">
        <v>4</v>
      </c>
      <c r="E16" s="23">
        <f>92.12*D16</f>
        <v>368.48</v>
      </c>
    </row>
    <row r="17" spans="1:5" ht="15.75">
      <c r="A17" s="48"/>
      <c r="B17" s="8" t="s">
        <v>59</v>
      </c>
      <c r="C17" s="5" t="s">
        <v>15</v>
      </c>
      <c r="D17" s="7">
        <v>4</v>
      </c>
      <c r="E17" s="23">
        <f>546.92*D17</f>
        <v>2187.68</v>
      </c>
    </row>
    <row r="18" spans="1:6" ht="15.75">
      <c r="A18" s="49"/>
      <c r="B18" s="8" t="s">
        <v>60</v>
      </c>
      <c r="C18" s="5" t="s">
        <v>86</v>
      </c>
      <c r="D18" s="30">
        <v>8.53</v>
      </c>
      <c r="E18" s="26">
        <f>258.31*D18</f>
        <v>2203.3842999999997</v>
      </c>
      <c r="F18" s="22"/>
    </row>
    <row r="19" spans="1:5" ht="31.5">
      <c r="A19" s="47" t="s">
        <v>140</v>
      </c>
      <c r="B19" s="6" t="s">
        <v>83</v>
      </c>
      <c r="C19" s="5"/>
      <c r="D19" s="7">
        <v>7</v>
      </c>
      <c r="E19" s="26">
        <f>921.35*D19</f>
        <v>6449.45</v>
      </c>
    </row>
    <row r="20" spans="1:5" ht="15.75">
      <c r="A20" s="49"/>
      <c r="B20" s="8" t="s">
        <v>113</v>
      </c>
      <c r="C20" s="5" t="s">
        <v>19</v>
      </c>
      <c r="D20" s="7">
        <v>15</v>
      </c>
      <c r="E20" s="23">
        <f>1351.97*D20</f>
        <v>20279.55</v>
      </c>
    </row>
    <row r="21" spans="1:5" ht="15.75">
      <c r="A21" s="1"/>
      <c r="B21" s="1"/>
      <c r="C21" s="1"/>
      <c r="D21" s="2"/>
      <c r="E21" s="37">
        <f>SUM(E5:E20)</f>
        <v>100558.3343</v>
      </c>
    </row>
  </sheetData>
  <sheetProtection/>
  <mergeCells count="6">
    <mergeCell ref="A12:A13"/>
    <mergeCell ref="A14:A18"/>
    <mergeCell ref="A19:A20"/>
    <mergeCell ref="A5:A7"/>
    <mergeCell ref="A8:A9"/>
    <mergeCell ref="A10:A11"/>
  </mergeCells>
  <printOptions/>
  <pageMargins left="0.984251968503937" right="0" top="0.3937007874015748" bottom="0.3937007874015748" header="0" footer="0"/>
  <pageSetup fitToHeight="2" horizontalDpi="300" verticalDpi="300" orientation="portrait" paperSize="9" scale="84" r:id="rId1"/>
  <rowBreaks count="1" manualBreakCount="1">
    <brk id="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1.28125" style="3" bestFit="1" customWidth="1"/>
    <col min="6" max="16384" width="9.140625" style="3" customWidth="1"/>
  </cols>
  <sheetData>
    <row r="1" spans="1:4" ht="18.75" customHeight="1">
      <c r="A1" s="1"/>
      <c r="B1" s="1" t="s">
        <v>66</v>
      </c>
      <c r="C1" s="1"/>
      <c r="D1" s="2"/>
    </row>
    <row r="2" spans="1:4" ht="15.75" customHeight="1">
      <c r="A2" s="1"/>
      <c r="B2" s="14" t="s">
        <v>131</v>
      </c>
      <c r="C2" s="1"/>
      <c r="D2" s="2"/>
    </row>
    <row r="3" spans="1:4" ht="15.75">
      <c r="A3" s="1"/>
      <c r="B3" s="1"/>
      <c r="C3" s="1"/>
      <c r="D3" s="2"/>
    </row>
    <row r="4" spans="1:4" ht="8.25" customHeight="1">
      <c r="A4" s="1"/>
      <c r="B4" s="1"/>
      <c r="C4" s="1"/>
      <c r="D4" s="2"/>
    </row>
    <row r="5" spans="1:5" ht="47.25">
      <c r="A5" s="4" t="s">
        <v>0</v>
      </c>
      <c r="B5" s="5" t="s">
        <v>1</v>
      </c>
      <c r="C5" s="4" t="s">
        <v>2</v>
      </c>
      <c r="D5" s="4" t="s">
        <v>114</v>
      </c>
      <c r="E5" s="15"/>
    </row>
    <row r="6" spans="1:5" ht="19.5" customHeight="1">
      <c r="A6" s="45" t="s">
        <v>132</v>
      </c>
      <c r="B6" s="6" t="s">
        <v>12</v>
      </c>
      <c r="C6" s="5" t="s">
        <v>7</v>
      </c>
      <c r="D6" s="7"/>
      <c r="E6" s="9">
        <f>4.8*D6</f>
        <v>0</v>
      </c>
    </row>
    <row r="7" spans="1:5" ht="23.25" customHeight="1">
      <c r="A7" s="56"/>
      <c r="B7" s="6" t="s">
        <v>67</v>
      </c>
      <c r="C7" s="5" t="s">
        <v>7</v>
      </c>
      <c r="D7" s="29">
        <v>10</v>
      </c>
      <c r="E7" s="26">
        <f>731.31*D7</f>
        <v>7313.099999999999</v>
      </c>
    </row>
    <row r="8" spans="1:5" ht="18" customHeight="1">
      <c r="A8" s="57" t="s">
        <v>133</v>
      </c>
      <c r="B8" s="8" t="s">
        <v>21</v>
      </c>
      <c r="C8" s="5" t="s">
        <v>7</v>
      </c>
      <c r="D8" s="7"/>
      <c r="E8" s="23">
        <f>789.55*D8</f>
        <v>0</v>
      </c>
    </row>
    <row r="9" spans="1:5" ht="21" customHeight="1">
      <c r="A9" s="58"/>
      <c r="B9" s="8" t="s">
        <v>22</v>
      </c>
      <c r="C9" s="5" t="s">
        <v>23</v>
      </c>
      <c r="D9" s="7"/>
      <c r="E9" s="23">
        <f>756.87*D9</f>
        <v>0</v>
      </c>
    </row>
    <row r="10" spans="1:5" ht="16.5" customHeight="1">
      <c r="A10" s="47" t="s">
        <v>134</v>
      </c>
      <c r="B10" s="8" t="s">
        <v>33</v>
      </c>
      <c r="C10" s="5" t="s">
        <v>10</v>
      </c>
      <c r="D10" s="7"/>
      <c r="E10" s="23">
        <f>1546.79*D10</f>
        <v>0</v>
      </c>
    </row>
    <row r="11" spans="1:5" ht="15.75" customHeight="1">
      <c r="A11" s="48"/>
      <c r="B11" s="8" t="s">
        <v>43</v>
      </c>
      <c r="C11" s="5" t="s">
        <v>90</v>
      </c>
      <c r="D11" s="7">
        <v>7</v>
      </c>
      <c r="E11" s="23">
        <f>4117.15/7*D11</f>
        <v>4117.15</v>
      </c>
    </row>
    <row r="12" spans="1:5" ht="15.75">
      <c r="A12" s="47" t="s">
        <v>136</v>
      </c>
      <c r="B12" s="8" t="s">
        <v>54</v>
      </c>
      <c r="C12" s="5" t="s">
        <v>55</v>
      </c>
      <c r="D12" s="7"/>
      <c r="E12" s="9"/>
    </row>
    <row r="13" spans="1:5" ht="15.75">
      <c r="A13" s="48"/>
      <c r="B13" s="12" t="s">
        <v>57</v>
      </c>
      <c r="C13" s="5" t="s">
        <v>15</v>
      </c>
      <c r="D13" s="7">
        <v>1</v>
      </c>
      <c r="E13" s="23">
        <f>1472.29*D13</f>
        <v>1472.29</v>
      </c>
    </row>
    <row r="14" spans="1:5" ht="15.75">
      <c r="A14" s="48"/>
      <c r="B14" s="8" t="s">
        <v>58</v>
      </c>
      <c r="C14" s="5" t="s">
        <v>15</v>
      </c>
      <c r="D14" s="7">
        <v>2</v>
      </c>
      <c r="E14" s="23">
        <f>92.12*D14</f>
        <v>184.24</v>
      </c>
    </row>
    <row r="15" spans="1:5" ht="15.75">
      <c r="A15" s="49"/>
      <c r="B15" s="8" t="s">
        <v>60</v>
      </c>
      <c r="C15" s="5" t="s">
        <v>86</v>
      </c>
      <c r="D15" s="30">
        <v>2.209</v>
      </c>
      <c r="E15" s="26">
        <f>258.31*D15</f>
        <v>570.60679</v>
      </c>
    </row>
    <row r="16" spans="1:5" ht="15.75">
      <c r="A16" s="1"/>
      <c r="B16" s="1"/>
      <c r="C16" s="1"/>
      <c r="D16" s="2"/>
      <c r="E16" s="37">
        <f>SUM(E6:E15)</f>
        <v>13657.38679</v>
      </c>
    </row>
  </sheetData>
  <sheetProtection/>
  <mergeCells count="4">
    <mergeCell ref="A12:A15"/>
    <mergeCell ref="A6:A7"/>
    <mergeCell ref="A8:A9"/>
    <mergeCell ref="A10:A11"/>
  </mergeCells>
  <printOptions/>
  <pageMargins left="0.984251968503937" right="0" top="0.3937007874015748" bottom="0.3937007874015748" header="0" footer="0"/>
  <pageSetup fitToHeight="2" horizontalDpi="300" verticalDpi="300" orientation="portrait" paperSize="9" scale="84" r:id="rId1"/>
  <rowBreaks count="1" manualBreakCount="1">
    <brk id="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11" sqref="A11:A15"/>
    </sheetView>
  </sheetViews>
  <sheetFormatPr defaultColWidth="9.140625" defaultRowHeight="12.75"/>
  <cols>
    <col min="1" max="1" width="25.8515625" style="0" customWidth="1"/>
    <col min="2" max="2" width="42.00390625" style="0" customWidth="1"/>
    <col min="3" max="5" width="12.7109375" style="0" customWidth="1"/>
  </cols>
  <sheetData>
    <row r="2" spans="1:5" ht="15.75">
      <c r="A2" s="1"/>
      <c r="B2" s="1" t="s">
        <v>150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131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8.75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15.75">
      <c r="A7" s="47" t="s">
        <v>134</v>
      </c>
      <c r="B7" s="8" t="s">
        <v>33</v>
      </c>
      <c r="C7" s="5" t="s">
        <v>10</v>
      </c>
      <c r="D7" s="7"/>
      <c r="E7" s="23">
        <f>1546.79*D7</f>
        <v>0</v>
      </c>
    </row>
    <row r="8" spans="1:5" ht="15.75">
      <c r="A8" s="48"/>
      <c r="B8" s="8" t="s">
        <v>43</v>
      </c>
      <c r="C8" s="5" t="s">
        <v>90</v>
      </c>
      <c r="D8" s="7">
        <v>14</v>
      </c>
      <c r="E8" s="26">
        <f>4117.15/7*D8</f>
        <v>8234.3</v>
      </c>
    </row>
    <row r="9" spans="1:5" ht="15.75">
      <c r="A9" s="47" t="s">
        <v>139</v>
      </c>
      <c r="B9" s="8" t="s">
        <v>47</v>
      </c>
      <c r="C9" s="5" t="s">
        <v>10</v>
      </c>
      <c r="D9" s="7"/>
      <c r="E9" s="23">
        <f>489.65*D9</f>
        <v>0</v>
      </c>
    </row>
    <row r="10" spans="1:5" ht="15.75">
      <c r="A10" s="48"/>
      <c r="B10" s="8" t="s">
        <v>151</v>
      </c>
      <c r="C10" s="5" t="s">
        <v>15</v>
      </c>
      <c r="D10" s="7">
        <v>1</v>
      </c>
      <c r="E10" s="23">
        <f>588.82*D10+9200</f>
        <v>9788.82</v>
      </c>
    </row>
    <row r="11" spans="1:5" ht="15.75">
      <c r="A11" s="47" t="s">
        <v>141</v>
      </c>
      <c r="B11" s="8" t="s">
        <v>54</v>
      </c>
      <c r="C11" s="5" t="s">
        <v>55</v>
      </c>
      <c r="D11" s="7"/>
      <c r="E11" s="9"/>
    </row>
    <row r="12" spans="1:5" ht="15.75">
      <c r="A12" s="48"/>
      <c r="B12" s="12" t="s">
        <v>57</v>
      </c>
      <c r="C12" s="5" t="s">
        <v>15</v>
      </c>
      <c r="D12" s="7">
        <v>2</v>
      </c>
      <c r="E12" s="23">
        <f>1472.29*D12</f>
        <v>2944.58</v>
      </c>
    </row>
    <row r="13" spans="1:5" ht="15.75">
      <c r="A13" s="48"/>
      <c r="B13" s="8" t="s">
        <v>58</v>
      </c>
      <c r="C13" s="5" t="s">
        <v>15</v>
      </c>
      <c r="D13" s="7">
        <v>2</v>
      </c>
      <c r="E13" s="23">
        <f>92.12*D13</f>
        <v>184.24</v>
      </c>
    </row>
    <row r="14" spans="1:5" ht="15.75">
      <c r="A14" s="48"/>
      <c r="B14" s="8" t="s">
        <v>59</v>
      </c>
      <c r="C14" s="5" t="s">
        <v>15</v>
      </c>
      <c r="D14" s="7">
        <f>3</f>
        <v>3</v>
      </c>
      <c r="E14" s="23">
        <f>546.92*D14</f>
        <v>1640.7599999999998</v>
      </c>
    </row>
    <row r="15" spans="1:5" ht="15.75">
      <c r="A15" s="49"/>
      <c r="B15" s="8" t="s">
        <v>60</v>
      </c>
      <c r="C15" s="5" t="s">
        <v>86</v>
      </c>
      <c r="D15" s="30">
        <v>5.446</v>
      </c>
      <c r="E15" s="26">
        <f>258.31*D15</f>
        <v>1406.7562599999999</v>
      </c>
    </row>
    <row r="16" spans="1:5" ht="36" customHeight="1">
      <c r="A16" s="47" t="s">
        <v>140</v>
      </c>
      <c r="B16" s="6" t="s">
        <v>83</v>
      </c>
      <c r="C16" s="5"/>
      <c r="D16" s="7">
        <v>5</v>
      </c>
      <c r="E16" s="26">
        <f>921.3*D16</f>
        <v>4606.5</v>
      </c>
    </row>
    <row r="17" spans="1:5" ht="15.75">
      <c r="A17" s="49"/>
      <c r="B17" s="8" t="s">
        <v>113</v>
      </c>
      <c r="C17" s="5" t="s">
        <v>19</v>
      </c>
      <c r="D17" s="7"/>
      <c r="E17" s="23">
        <f>1351.97*D17</f>
        <v>0</v>
      </c>
    </row>
    <row r="18" spans="1:5" ht="14.25">
      <c r="A18" s="3"/>
      <c r="B18" s="3"/>
      <c r="C18" s="3"/>
      <c r="D18" s="13"/>
      <c r="E18" s="3"/>
    </row>
    <row r="19" spans="1:5" ht="15">
      <c r="A19" s="3"/>
      <c r="B19" s="3"/>
      <c r="C19" s="3"/>
      <c r="D19" s="13"/>
      <c r="E19" s="63">
        <f>SUM(E7:E18)</f>
        <v>28805.956259999995</v>
      </c>
    </row>
  </sheetData>
  <sheetProtection/>
  <mergeCells count="4">
    <mergeCell ref="A7:A8"/>
    <mergeCell ref="A9:A10"/>
    <mergeCell ref="A11:A15"/>
    <mergeCell ref="A16:A1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2.00390625" style="0" customWidth="1"/>
    <col min="2" max="2" width="39.140625" style="0" customWidth="1"/>
    <col min="3" max="5" width="13.28125" style="0" customWidth="1"/>
  </cols>
  <sheetData>
    <row r="2" spans="1:5" ht="15.75">
      <c r="A2" s="1"/>
      <c r="B2" s="1" t="s">
        <v>152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131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3.5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15.75">
      <c r="A7" s="47" t="s">
        <v>134</v>
      </c>
      <c r="B7" s="8" t="s">
        <v>33</v>
      </c>
      <c r="C7" s="5" t="s">
        <v>10</v>
      </c>
      <c r="D7" s="7"/>
      <c r="E7" s="23">
        <f>1546.79*D7</f>
        <v>0</v>
      </c>
    </row>
    <row r="8" spans="1:5" ht="15.75">
      <c r="A8" s="48"/>
      <c r="B8" s="8" t="s">
        <v>43</v>
      </c>
      <c r="C8" s="5" t="s">
        <v>90</v>
      </c>
      <c r="D8" s="7">
        <v>7</v>
      </c>
      <c r="E8" s="26">
        <f>4117.15/7*D8</f>
        <v>4117.15</v>
      </c>
    </row>
    <row r="9" spans="1:5" ht="15.75">
      <c r="A9" s="47" t="s">
        <v>135</v>
      </c>
      <c r="B9" s="8" t="s">
        <v>47</v>
      </c>
      <c r="C9" s="5" t="s">
        <v>10</v>
      </c>
      <c r="D9" s="7"/>
      <c r="E9" s="23">
        <f>489.65*D9</f>
        <v>0</v>
      </c>
    </row>
    <row r="10" spans="1:5" ht="15.75">
      <c r="A10" s="48"/>
      <c r="B10" s="8" t="s">
        <v>41</v>
      </c>
      <c r="C10" s="5" t="s">
        <v>23</v>
      </c>
      <c r="D10" s="7"/>
      <c r="E10" s="23">
        <f>4670.09*D10</f>
        <v>0</v>
      </c>
    </row>
    <row r="11" spans="1:5" ht="15.75">
      <c r="A11" s="48"/>
      <c r="B11" s="8" t="s">
        <v>151</v>
      </c>
      <c r="C11" s="5" t="s">
        <v>15</v>
      </c>
      <c r="D11" s="7">
        <v>1</v>
      </c>
      <c r="E11" s="23">
        <f>588.82*D11+9200</f>
        <v>9788.82</v>
      </c>
    </row>
    <row r="12" spans="1:5" ht="15.75">
      <c r="A12" s="47" t="s">
        <v>141</v>
      </c>
      <c r="B12" s="8" t="s">
        <v>54</v>
      </c>
      <c r="C12" s="5" t="s">
        <v>55</v>
      </c>
      <c r="D12" s="7"/>
      <c r="E12" s="9"/>
    </row>
    <row r="13" spans="1:5" ht="39.75" customHeight="1">
      <c r="A13" s="48"/>
      <c r="B13" s="6" t="s">
        <v>56</v>
      </c>
      <c r="C13" s="5" t="s">
        <v>15</v>
      </c>
      <c r="D13" s="7">
        <v>1</v>
      </c>
      <c r="E13" s="23">
        <f>640.45*D13</f>
        <v>640.45</v>
      </c>
    </row>
    <row r="14" spans="1:5" ht="15.75">
      <c r="A14" s="48"/>
      <c r="B14" s="8" t="s">
        <v>58</v>
      </c>
      <c r="C14" s="5" t="s">
        <v>15</v>
      </c>
      <c r="D14" s="7">
        <v>1</v>
      </c>
      <c r="E14" s="23">
        <f>92.12*D14</f>
        <v>92.12</v>
      </c>
    </row>
    <row r="15" spans="1:5" ht="15.75">
      <c r="A15" s="49"/>
      <c r="B15" s="8" t="s">
        <v>60</v>
      </c>
      <c r="C15" s="5" t="s">
        <v>86</v>
      </c>
      <c r="D15" s="30">
        <v>1.504</v>
      </c>
      <c r="E15" s="26">
        <f>258.31*D15</f>
        <v>388.49824</v>
      </c>
    </row>
    <row r="16" spans="1:5" ht="15.75">
      <c r="A16" s="1"/>
      <c r="B16" s="1"/>
      <c r="C16" s="1"/>
      <c r="D16" s="2"/>
      <c r="E16" s="37">
        <f>SUM(E7:E15)</f>
        <v>15027.038240000002</v>
      </c>
    </row>
  </sheetData>
  <sheetProtection/>
  <mergeCells count="3">
    <mergeCell ref="A7:A8"/>
    <mergeCell ref="A9:A11"/>
    <mergeCell ref="A12:A1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26.57421875" style="0" customWidth="1"/>
    <col min="2" max="2" width="25.140625" style="0" customWidth="1"/>
    <col min="3" max="5" width="15.28125" style="0" customWidth="1"/>
  </cols>
  <sheetData>
    <row r="2" spans="1:5" ht="15.75">
      <c r="A2" s="1"/>
      <c r="B2" s="1" t="s">
        <v>153</v>
      </c>
      <c r="C2" s="1"/>
      <c r="D2" s="2"/>
      <c r="E2" s="1"/>
    </row>
    <row r="3" spans="1:5" ht="15.75">
      <c r="A3" s="1"/>
      <c r="B3" s="14" t="s">
        <v>131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43.5" customHeight="1">
      <c r="A5" s="4" t="s">
        <v>0</v>
      </c>
      <c r="B5" s="5" t="s">
        <v>1</v>
      </c>
      <c r="C5" s="4" t="s">
        <v>2</v>
      </c>
      <c r="D5" s="4" t="s">
        <v>114</v>
      </c>
      <c r="E5" s="15"/>
    </row>
    <row r="6" spans="1:5" ht="42.75" customHeight="1">
      <c r="A6" s="45" t="s">
        <v>132</v>
      </c>
      <c r="B6" s="6" t="s">
        <v>12</v>
      </c>
      <c r="C6" s="5" t="s">
        <v>7</v>
      </c>
      <c r="D6" s="7"/>
      <c r="E6" s="9">
        <f>4.8*D6</f>
        <v>0</v>
      </c>
    </row>
    <row r="7" spans="1:5" ht="31.5" customHeight="1">
      <c r="A7" s="56"/>
      <c r="B7" s="6" t="s">
        <v>67</v>
      </c>
      <c r="C7" s="5" t="s">
        <v>7</v>
      </c>
      <c r="D7" s="7">
        <v>30</v>
      </c>
      <c r="E7" s="23">
        <f>731.31*D7</f>
        <v>21939.3</v>
      </c>
    </row>
    <row r="8" spans="1:5" ht="15.75">
      <c r="A8" s="47" t="s">
        <v>134</v>
      </c>
      <c r="B8" s="8" t="s">
        <v>33</v>
      </c>
      <c r="C8" s="5" t="s">
        <v>10</v>
      </c>
      <c r="D8" s="7"/>
      <c r="E8" s="23">
        <f>1546.79*D8</f>
        <v>0</v>
      </c>
    </row>
    <row r="9" spans="1:5" ht="15.75">
      <c r="A9" s="48"/>
      <c r="B9" s="8" t="s">
        <v>43</v>
      </c>
      <c r="C9" s="5" t="s">
        <v>90</v>
      </c>
      <c r="D9" s="7">
        <v>21</v>
      </c>
      <c r="E9" s="26">
        <f>4117.15/7*D9</f>
        <v>12351.45</v>
      </c>
    </row>
    <row r="10" spans="1:5" ht="15.75">
      <c r="A10" s="47" t="s">
        <v>135</v>
      </c>
      <c r="B10" s="8" t="s">
        <v>47</v>
      </c>
      <c r="C10" s="5" t="s">
        <v>10</v>
      </c>
      <c r="D10" s="7">
        <v>1.5</v>
      </c>
      <c r="E10" s="26">
        <f>489.65*D10</f>
        <v>734.4749999999999</v>
      </c>
    </row>
    <row r="11" spans="1:5" ht="15.75">
      <c r="A11" s="49"/>
      <c r="B11" s="8" t="s">
        <v>129</v>
      </c>
      <c r="C11" s="5" t="s">
        <v>15</v>
      </c>
      <c r="D11" s="7">
        <v>1</v>
      </c>
      <c r="E11" s="23">
        <f>588.82*D11+9200</f>
        <v>9788.82</v>
      </c>
    </row>
    <row r="12" spans="1:5" ht="15.75">
      <c r="A12" s="47" t="s">
        <v>141</v>
      </c>
      <c r="B12" s="8" t="s">
        <v>54</v>
      </c>
      <c r="C12" s="5" t="s">
        <v>55</v>
      </c>
      <c r="D12" s="7"/>
      <c r="E12" s="9"/>
    </row>
    <row r="13" spans="1:5" ht="15.75">
      <c r="A13" s="48"/>
      <c r="B13" s="8" t="s">
        <v>58</v>
      </c>
      <c r="C13" s="5" t="s">
        <v>15</v>
      </c>
      <c r="D13" s="33"/>
      <c r="E13" s="23">
        <f>92.12*D13</f>
        <v>0</v>
      </c>
    </row>
    <row r="14" spans="1:5" ht="15.75">
      <c r="A14" s="49"/>
      <c r="B14" s="8" t="s">
        <v>60</v>
      </c>
      <c r="C14" s="5" t="s">
        <v>86</v>
      </c>
      <c r="D14" s="30">
        <v>2.42</v>
      </c>
      <c r="E14" s="26">
        <f>258.31*D14</f>
        <v>625.1102</v>
      </c>
    </row>
    <row r="15" spans="1:5" ht="36" customHeight="1">
      <c r="A15" s="47" t="s">
        <v>143</v>
      </c>
      <c r="B15" s="6" t="s">
        <v>83</v>
      </c>
      <c r="C15" s="5"/>
      <c r="D15" s="7">
        <v>7</v>
      </c>
      <c r="E15" s="26">
        <f>921.3*D15</f>
        <v>6449.099999999999</v>
      </c>
    </row>
    <row r="16" spans="1:5" ht="15.75">
      <c r="A16" s="49"/>
      <c r="B16" s="8" t="s">
        <v>113</v>
      </c>
      <c r="C16" s="5" t="s">
        <v>19</v>
      </c>
      <c r="D16" s="7"/>
      <c r="E16" s="23">
        <f>1351.97*D16</f>
        <v>0</v>
      </c>
    </row>
    <row r="17" spans="1:5" ht="15.75">
      <c r="A17" s="1"/>
      <c r="B17" s="1"/>
      <c r="C17" s="1"/>
      <c r="D17" s="2"/>
      <c r="E17" s="37">
        <f>SUM(E6:E16)</f>
        <v>51888.2552</v>
      </c>
    </row>
  </sheetData>
  <sheetProtection/>
  <mergeCells count="5">
    <mergeCell ref="A6:A7"/>
    <mergeCell ref="A8:A9"/>
    <mergeCell ref="A10:A11"/>
    <mergeCell ref="A12:A14"/>
    <mergeCell ref="A15:A1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25.00390625" style="0" customWidth="1"/>
    <col min="2" max="2" width="37.7109375" style="0" customWidth="1"/>
    <col min="3" max="5" width="15.00390625" style="0" customWidth="1"/>
  </cols>
  <sheetData>
    <row r="2" spans="1:5" ht="15.75">
      <c r="A2" s="1"/>
      <c r="B2" s="1" t="s">
        <v>154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131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51.75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15.75">
      <c r="A7" s="47" t="s">
        <v>134</v>
      </c>
      <c r="B7" s="8" t="s">
        <v>33</v>
      </c>
      <c r="C7" s="5" t="s">
        <v>10</v>
      </c>
      <c r="D7" s="7"/>
      <c r="E7" s="23">
        <f>1546.79*D7</f>
        <v>0</v>
      </c>
    </row>
    <row r="8" spans="1:5" ht="15.75">
      <c r="A8" s="48"/>
      <c r="B8" s="8" t="s">
        <v>43</v>
      </c>
      <c r="C8" s="5" t="s">
        <v>90</v>
      </c>
      <c r="D8" s="7">
        <v>14</v>
      </c>
      <c r="E8" s="26">
        <f>4117.15/7*D8</f>
        <v>8234.3</v>
      </c>
    </row>
    <row r="9" spans="1:5" ht="18.75">
      <c r="A9" s="49"/>
      <c r="B9" s="8" t="s">
        <v>44</v>
      </c>
      <c r="C9" s="5" t="s">
        <v>45</v>
      </c>
      <c r="D9" s="7">
        <v>20</v>
      </c>
      <c r="E9" s="66">
        <f>228.59*D9</f>
        <v>4571.8</v>
      </c>
    </row>
    <row r="10" spans="1:5" ht="15.75">
      <c r="A10" s="47" t="s">
        <v>139</v>
      </c>
      <c r="B10" s="8" t="s">
        <v>47</v>
      </c>
      <c r="C10" s="5" t="s">
        <v>10</v>
      </c>
      <c r="D10" s="7"/>
      <c r="E10" s="23">
        <f>489.65*D10</f>
        <v>0</v>
      </c>
    </row>
    <row r="11" spans="1:5" ht="15.75">
      <c r="A11" s="48"/>
      <c r="B11" s="8" t="s">
        <v>128</v>
      </c>
      <c r="C11" s="5" t="s">
        <v>15</v>
      </c>
      <c r="D11" s="7">
        <v>1</v>
      </c>
      <c r="E11" s="23">
        <f>588.82*D11+9200</f>
        <v>9788.82</v>
      </c>
    </row>
    <row r="12" spans="1:5" ht="15.75">
      <c r="A12" s="48"/>
      <c r="B12" s="8" t="s">
        <v>105</v>
      </c>
      <c r="C12" s="5" t="s">
        <v>106</v>
      </c>
      <c r="D12" s="7"/>
      <c r="E12" s="9">
        <f>9267.6*D12</f>
        <v>0</v>
      </c>
    </row>
    <row r="13" spans="1:5" ht="15.75">
      <c r="A13" s="49"/>
      <c r="B13" s="8" t="s">
        <v>127</v>
      </c>
      <c r="C13" s="5" t="s">
        <v>15</v>
      </c>
      <c r="D13" s="7">
        <v>2</v>
      </c>
      <c r="E13" s="23">
        <f>1824.71*D13</f>
        <v>3649.42</v>
      </c>
    </row>
    <row r="14" spans="1:5" ht="15.75">
      <c r="A14" s="47" t="s">
        <v>136</v>
      </c>
      <c r="B14" s="8" t="s">
        <v>54</v>
      </c>
      <c r="C14" s="5" t="s">
        <v>55</v>
      </c>
      <c r="D14" s="7"/>
      <c r="E14" s="9"/>
    </row>
    <row r="15" spans="1:5" ht="15.75">
      <c r="A15" s="48"/>
      <c r="B15" s="12" t="s">
        <v>57</v>
      </c>
      <c r="C15" s="5" t="s">
        <v>15</v>
      </c>
      <c r="D15" s="7">
        <v>5</v>
      </c>
      <c r="E15" s="23">
        <f>1472.29*D15</f>
        <v>7361.45</v>
      </c>
    </row>
    <row r="16" spans="1:5" ht="15.75">
      <c r="A16" s="48"/>
      <c r="B16" s="8" t="s">
        <v>58</v>
      </c>
      <c r="C16" s="5" t="s">
        <v>15</v>
      </c>
      <c r="D16" s="7">
        <v>4</v>
      </c>
      <c r="E16" s="23">
        <f>92.12*D16</f>
        <v>368.48</v>
      </c>
    </row>
    <row r="17" spans="1:5" ht="15.75">
      <c r="A17" s="48"/>
      <c r="B17" s="8" t="s">
        <v>59</v>
      </c>
      <c r="C17" s="5" t="s">
        <v>15</v>
      </c>
      <c r="D17" s="7">
        <v>5</v>
      </c>
      <c r="E17" s="23">
        <f>546.92*D17</f>
        <v>2734.6</v>
      </c>
    </row>
    <row r="18" spans="1:5" ht="15.75">
      <c r="A18" s="49"/>
      <c r="B18" s="8" t="s">
        <v>60</v>
      </c>
      <c r="C18" s="5" t="s">
        <v>86</v>
      </c>
      <c r="D18" s="30">
        <v>5.292</v>
      </c>
      <c r="E18" s="26">
        <f>258.31*D18</f>
        <v>1366.97652</v>
      </c>
    </row>
    <row r="19" spans="1:5" ht="15.75">
      <c r="A19" s="1"/>
      <c r="B19" s="1"/>
      <c r="C19" s="1"/>
      <c r="D19" s="2"/>
      <c r="E19" s="37">
        <f>SUM(E7:E18)</f>
        <v>38075.84651999999</v>
      </c>
    </row>
  </sheetData>
  <sheetProtection/>
  <mergeCells count="3">
    <mergeCell ref="A7:A9"/>
    <mergeCell ref="A10:A13"/>
    <mergeCell ref="A14:A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1.421875" style="3" customWidth="1"/>
    <col min="6" max="16384" width="9.140625" style="3" customWidth="1"/>
  </cols>
  <sheetData>
    <row r="1" spans="1:4" ht="18.75" customHeight="1">
      <c r="A1" s="1"/>
      <c r="B1" s="1" t="s">
        <v>74</v>
      </c>
      <c r="C1" s="1"/>
      <c r="D1" s="2"/>
    </row>
    <row r="2" spans="1:4" ht="15.75" customHeight="1">
      <c r="A2" s="1"/>
      <c r="B2" s="1"/>
      <c r="C2" s="1"/>
      <c r="D2" s="2"/>
    </row>
    <row r="3" spans="1:4" ht="15.75">
      <c r="A3" s="1"/>
      <c r="B3" s="14" t="s">
        <v>131</v>
      </c>
      <c r="C3" s="1"/>
      <c r="D3" s="2"/>
    </row>
    <row r="4" spans="1:4" ht="8.25" customHeight="1">
      <c r="A4" s="1"/>
      <c r="B4" s="1"/>
      <c r="C4" s="1"/>
      <c r="D4" s="2"/>
    </row>
    <row r="5" spans="1:5" ht="47.25">
      <c r="A5" s="4" t="s">
        <v>0</v>
      </c>
      <c r="B5" s="5" t="s">
        <v>1</v>
      </c>
      <c r="C5" s="4" t="s">
        <v>2</v>
      </c>
      <c r="D5" s="4" t="s">
        <v>114</v>
      </c>
      <c r="E5" s="15"/>
    </row>
    <row r="6" spans="1:5" ht="19.5" customHeight="1">
      <c r="A6" s="45" t="s">
        <v>132</v>
      </c>
      <c r="B6" s="6"/>
      <c r="C6" s="5" t="s">
        <v>7</v>
      </c>
      <c r="D6" s="7"/>
      <c r="E6" s="9">
        <f>4.8*D6</f>
        <v>0</v>
      </c>
    </row>
    <row r="7" spans="1:5" ht="20.25" customHeight="1">
      <c r="A7" s="56"/>
      <c r="B7" s="6" t="s">
        <v>67</v>
      </c>
      <c r="C7" s="5" t="s">
        <v>7</v>
      </c>
      <c r="D7" s="29">
        <v>35</v>
      </c>
      <c r="E7" s="26">
        <f>731.31*D7</f>
        <v>25595.85</v>
      </c>
    </row>
    <row r="8" spans="1:5" ht="19.5" customHeight="1">
      <c r="A8" s="57" t="s">
        <v>133</v>
      </c>
      <c r="B8" s="8" t="s">
        <v>21</v>
      </c>
      <c r="C8" s="5" t="s">
        <v>7</v>
      </c>
      <c r="D8" s="7">
        <v>2</v>
      </c>
      <c r="E8" s="23">
        <f>789.55*D8</f>
        <v>1579.1</v>
      </c>
    </row>
    <row r="9" spans="1:5" ht="17.25" customHeight="1">
      <c r="A9" s="58"/>
      <c r="B9" s="8" t="s">
        <v>22</v>
      </c>
      <c r="C9" s="5" t="s">
        <v>23</v>
      </c>
      <c r="D9" s="7"/>
      <c r="E9" s="23">
        <f>756.87*D9</f>
        <v>0</v>
      </c>
    </row>
    <row r="10" spans="1:5" ht="16.5" customHeight="1">
      <c r="A10" s="47" t="s">
        <v>134</v>
      </c>
      <c r="B10" s="8" t="s">
        <v>33</v>
      </c>
      <c r="C10" s="5" t="s">
        <v>10</v>
      </c>
      <c r="D10" s="7"/>
      <c r="E10" s="23">
        <f>1546.79*D10</f>
        <v>0</v>
      </c>
    </row>
    <row r="11" spans="1:5" ht="15.75">
      <c r="A11" s="48"/>
      <c r="B11" s="8" t="s">
        <v>43</v>
      </c>
      <c r="C11" s="5" t="s">
        <v>90</v>
      </c>
      <c r="D11" s="7">
        <v>7</v>
      </c>
      <c r="E11" s="23">
        <f>4117.15/7*D11</f>
        <v>4117.15</v>
      </c>
    </row>
    <row r="12" spans="1:5" ht="18" customHeight="1">
      <c r="A12" s="47" t="s">
        <v>135</v>
      </c>
      <c r="B12" s="8" t="s">
        <v>47</v>
      </c>
      <c r="C12" s="5" t="s">
        <v>10</v>
      </c>
      <c r="D12" s="7">
        <v>6</v>
      </c>
      <c r="E12" s="23">
        <f>489.65*D12</f>
        <v>2937.8999999999996</v>
      </c>
    </row>
    <row r="13" spans="1:5" ht="19.5" customHeight="1">
      <c r="A13" s="48"/>
      <c r="B13" s="10" t="s">
        <v>91</v>
      </c>
      <c r="C13" s="5" t="s">
        <v>10</v>
      </c>
      <c r="D13" s="7">
        <v>2</v>
      </c>
      <c r="E13" s="23">
        <f>756.94*D13</f>
        <v>1513.88</v>
      </c>
    </row>
    <row r="14" spans="1:5" ht="15.75">
      <c r="A14" s="48"/>
      <c r="B14" s="8" t="s">
        <v>41</v>
      </c>
      <c r="C14" s="5" t="s">
        <v>23</v>
      </c>
      <c r="D14" s="7"/>
      <c r="E14" s="23">
        <f>4670.09*D14</f>
        <v>0</v>
      </c>
    </row>
    <row r="15" spans="1:5" ht="15.75">
      <c r="A15" s="48"/>
      <c r="B15" s="11" t="s">
        <v>37</v>
      </c>
      <c r="C15" s="5" t="s">
        <v>15</v>
      </c>
      <c r="D15" s="7">
        <v>2</v>
      </c>
      <c r="E15" s="23">
        <f>497.45*D15</f>
        <v>994.9</v>
      </c>
    </row>
    <row r="16" spans="1:5" ht="15.75">
      <c r="A16" s="48"/>
      <c r="B16" s="11" t="s">
        <v>39</v>
      </c>
      <c r="C16" s="5" t="s">
        <v>15</v>
      </c>
      <c r="D16" s="7">
        <v>2</v>
      </c>
      <c r="E16" s="23">
        <f>305.33*D16</f>
        <v>610.66</v>
      </c>
    </row>
    <row r="17" spans="1:5" ht="15.75">
      <c r="A17" s="48"/>
      <c r="B17" s="8" t="s">
        <v>50</v>
      </c>
      <c r="C17" s="5" t="s">
        <v>10</v>
      </c>
      <c r="D17" s="7">
        <v>3</v>
      </c>
      <c r="E17" s="26">
        <f>890.37*D17</f>
        <v>2671.11</v>
      </c>
    </row>
    <row r="18" spans="1:5" ht="15.75">
      <c r="A18" s="49"/>
      <c r="B18" s="8" t="s">
        <v>127</v>
      </c>
      <c r="C18" s="5" t="s">
        <v>15</v>
      </c>
      <c r="D18" s="7">
        <v>1</v>
      </c>
      <c r="E18" s="23">
        <f>1824.71*D18</f>
        <v>1824.71</v>
      </c>
    </row>
    <row r="19" spans="1:5" ht="15.75" customHeight="1">
      <c r="A19" s="47" t="s">
        <v>136</v>
      </c>
      <c r="B19" s="8" t="s">
        <v>54</v>
      </c>
      <c r="C19" s="5" t="s">
        <v>55</v>
      </c>
      <c r="D19" s="7"/>
      <c r="E19" s="9"/>
    </row>
    <row r="20" spans="1:5" ht="15.75">
      <c r="A20" s="48"/>
      <c r="B20" s="12" t="s">
        <v>57</v>
      </c>
      <c r="C20" s="5" t="s">
        <v>15</v>
      </c>
      <c r="D20" s="7">
        <v>2</v>
      </c>
      <c r="E20" s="23">
        <f>1472.29*D20</f>
        <v>2944.58</v>
      </c>
    </row>
    <row r="21" spans="1:5" ht="15.75">
      <c r="A21" s="48"/>
      <c r="B21" s="12" t="s">
        <v>84</v>
      </c>
      <c r="C21" s="5" t="s">
        <v>15</v>
      </c>
      <c r="D21" s="7"/>
      <c r="E21" s="23">
        <f>3384.95*D21</f>
        <v>0</v>
      </c>
    </row>
    <row r="22" spans="1:5" ht="15.75">
      <c r="A22" s="48"/>
      <c r="B22" s="8" t="s">
        <v>58</v>
      </c>
      <c r="C22" s="5" t="s">
        <v>15</v>
      </c>
      <c r="D22" s="7">
        <v>2</v>
      </c>
      <c r="E22" s="23">
        <f>92.12*D22</f>
        <v>184.24</v>
      </c>
    </row>
    <row r="23" spans="1:5" ht="15.75">
      <c r="A23" s="48"/>
      <c r="B23" s="8" t="s">
        <v>59</v>
      </c>
      <c r="C23" s="5" t="s">
        <v>15</v>
      </c>
      <c r="D23" s="7">
        <v>2</v>
      </c>
      <c r="E23" s="23">
        <f>546.92*D23</f>
        <v>1093.84</v>
      </c>
    </row>
    <row r="24" spans="1:5" ht="15.75">
      <c r="A24" s="49"/>
      <c r="B24" s="8" t="s">
        <v>60</v>
      </c>
      <c r="C24" s="5" t="s">
        <v>86</v>
      </c>
      <c r="D24" s="30">
        <v>3.147</v>
      </c>
      <c r="E24" s="26">
        <f>258.31*D24</f>
        <v>812.90157</v>
      </c>
    </row>
    <row r="25" spans="1:5" ht="15.75">
      <c r="A25" s="1"/>
      <c r="B25" s="1"/>
      <c r="C25" s="1"/>
      <c r="D25" s="2"/>
      <c r="E25" s="36">
        <f>SUM(E6:E24)</f>
        <v>46880.82157</v>
      </c>
    </row>
  </sheetData>
  <sheetProtection/>
  <mergeCells count="5">
    <mergeCell ref="A19:A24"/>
    <mergeCell ref="A6:A7"/>
    <mergeCell ref="A8:A9"/>
    <mergeCell ref="A10:A11"/>
    <mergeCell ref="A12:A18"/>
  </mergeCells>
  <printOptions/>
  <pageMargins left="0.984251968503937" right="0" top="0.3937007874015748" bottom="0.3937007874015748" header="0" footer="0"/>
  <pageSetup fitToHeight="2" horizontalDpi="300" verticalDpi="300" orientation="portrait" paperSize="9" scale="84" r:id="rId1"/>
  <rowBreaks count="1" manualBreakCount="1">
    <brk id="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31.140625" style="0" customWidth="1"/>
    <col min="2" max="2" width="39.140625" style="0" customWidth="1"/>
    <col min="3" max="5" width="13.28125" style="0" customWidth="1"/>
  </cols>
  <sheetData>
    <row r="2" spans="1:5" ht="15.75">
      <c r="A2" s="1"/>
      <c r="B2" s="1" t="s">
        <v>155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131</v>
      </c>
      <c r="C4" s="1"/>
      <c r="D4" s="2"/>
      <c r="E4" s="1"/>
    </row>
    <row r="5" spans="1:5" ht="42" customHeight="1">
      <c r="A5" s="4" t="s">
        <v>0</v>
      </c>
      <c r="B5" s="5" t="s">
        <v>1</v>
      </c>
      <c r="C5" s="4" t="s">
        <v>2</v>
      </c>
      <c r="D5" s="4" t="s">
        <v>114</v>
      </c>
      <c r="E5" s="15"/>
    </row>
    <row r="6" spans="1:5" ht="15.75">
      <c r="A6" s="47" t="s">
        <v>134</v>
      </c>
      <c r="B6" s="8" t="s">
        <v>33</v>
      </c>
      <c r="C6" s="5" t="s">
        <v>10</v>
      </c>
      <c r="D6" s="7"/>
      <c r="E6" s="26">
        <f>1546.79*D6</f>
        <v>0</v>
      </c>
    </row>
    <row r="7" spans="1:5" ht="15.75">
      <c r="A7" s="48"/>
      <c r="B7" s="8" t="s">
        <v>43</v>
      </c>
      <c r="C7" s="5" t="s">
        <v>90</v>
      </c>
      <c r="D7" s="7">
        <v>7</v>
      </c>
      <c r="E7" s="23">
        <f>4117.15/7*D7</f>
        <v>4117.15</v>
      </c>
    </row>
    <row r="8" spans="1:5" ht="15.75">
      <c r="A8" s="47" t="s">
        <v>135</v>
      </c>
      <c r="B8" s="8" t="s">
        <v>47</v>
      </c>
      <c r="C8" s="5" t="s">
        <v>10</v>
      </c>
      <c r="D8" s="7"/>
      <c r="E8" s="23">
        <f>489.65*D8</f>
        <v>0</v>
      </c>
    </row>
    <row r="9" spans="1:5" ht="15.75">
      <c r="A9" s="48"/>
      <c r="B9" s="8" t="s">
        <v>156</v>
      </c>
      <c r="C9" s="5" t="s">
        <v>15</v>
      </c>
      <c r="D9" s="7">
        <v>1</v>
      </c>
      <c r="E9" s="23">
        <f>588.82*D9+9200</f>
        <v>9788.82</v>
      </c>
    </row>
    <row r="10" spans="1:5" ht="15.75">
      <c r="A10" s="47" t="s">
        <v>136</v>
      </c>
      <c r="B10" s="8" t="s">
        <v>54</v>
      </c>
      <c r="C10" s="5" t="s">
        <v>55</v>
      </c>
      <c r="D10" s="7"/>
      <c r="E10" s="9"/>
    </row>
    <row r="11" spans="1:5" ht="15.75">
      <c r="A11" s="48"/>
      <c r="B11" s="12" t="s">
        <v>57</v>
      </c>
      <c r="C11" s="5" t="s">
        <v>15</v>
      </c>
      <c r="D11" s="7">
        <v>1</v>
      </c>
      <c r="E11" s="23">
        <f>1472.29*D11</f>
        <v>1472.29</v>
      </c>
    </row>
    <row r="12" spans="1:5" ht="15.75">
      <c r="A12" s="49"/>
      <c r="B12" s="8" t="s">
        <v>60</v>
      </c>
      <c r="C12" s="5" t="s">
        <v>86</v>
      </c>
      <c r="D12" s="30">
        <v>6.21</v>
      </c>
      <c r="E12" s="26">
        <f>258.31*D12</f>
        <v>1604.1051</v>
      </c>
    </row>
    <row r="13" spans="1:5" ht="28.5" customHeight="1">
      <c r="A13" s="47" t="s">
        <v>143</v>
      </c>
      <c r="B13" s="6" t="s">
        <v>83</v>
      </c>
      <c r="C13" s="5"/>
      <c r="D13" s="7">
        <v>5</v>
      </c>
      <c r="E13" s="26">
        <f>921.3*D13</f>
        <v>4606.5</v>
      </c>
    </row>
    <row r="14" spans="1:5" ht="15.75">
      <c r="A14" s="49"/>
      <c r="B14" s="8" t="s">
        <v>113</v>
      </c>
      <c r="C14" s="5" t="s">
        <v>19</v>
      </c>
      <c r="D14" s="7">
        <v>3</v>
      </c>
      <c r="E14" s="23">
        <f>1351.97*D14</f>
        <v>4055.91</v>
      </c>
    </row>
    <row r="15" spans="1:5" ht="15.75">
      <c r="A15" s="1"/>
      <c r="B15" s="1"/>
      <c r="C15" s="1"/>
      <c r="D15" s="2"/>
      <c r="E15" s="37">
        <f>SUM(E6:E14)</f>
        <v>25644.7751</v>
      </c>
    </row>
  </sheetData>
  <sheetProtection/>
  <mergeCells count="4">
    <mergeCell ref="A6:A7"/>
    <mergeCell ref="A8:A9"/>
    <mergeCell ref="A10:A12"/>
    <mergeCell ref="A13:A1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5.8515625" style="0" customWidth="1"/>
    <col min="2" max="2" width="22.140625" style="0" customWidth="1"/>
    <col min="3" max="5" width="16.140625" style="0" customWidth="1"/>
  </cols>
  <sheetData>
    <row r="2" spans="1:5" ht="15.75">
      <c r="A2" s="1"/>
      <c r="B2" s="1" t="s">
        <v>157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131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51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60.75" customHeight="1">
      <c r="A7" s="45" t="s">
        <v>137</v>
      </c>
      <c r="B7" s="6" t="s">
        <v>12</v>
      </c>
      <c r="C7" s="5" t="s">
        <v>7</v>
      </c>
      <c r="D7" s="7"/>
      <c r="E7" s="9">
        <f>4.8*D7</f>
        <v>0</v>
      </c>
    </row>
    <row r="8" spans="1:5" ht="31.5">
      <c r="A8" s="56"/>
      <c r="B8" s="6" t="s">
        <v>67</v>
      </c>
      <c r="C8" s="5" t="s">
        <v>7</v>
      </c>
      <c r="D8" s="32">
        <v>11</v>
      </c>
      <c r="E8" s="31">
        <f>731.31*D8</f>
        <v>8044.41</v>
      </c>
    </row>
    <row r="9" spans="1:5" ht="15.75">
      <c r="A9" s="64" t="s">
        <v>133</v>
      </c>
      <c r="B9" s="8" t="s">
        <v>21</v>
      </c>
      <c r="C9" s="5" t="s">
        <v>7</v>
      </c>
      <c r="D9" s="7">
        <v>1</v>
      </c>
      <c r="E9" s="23">
        <f>789.55*D9</f>
        <v>789.55</v>
      </c>
    </row>
    <row r="10" spans="1:5" ht="15.75">
      <c r="A10" s="65"/>
      <c r="B10" s="8" t="s">
        <v>22</v>
      </c>
      <c r="C10" s="5" t="s">
        <v>23</v>
      </c>
      <c r="D10" s="7"/>
      <c r="E10" s="23">
        <f>756.87*D10</f>
        <v>0</v>
      </c>
    </row>
    <row r="11" spans="1:5" ht="15.75">
      <c r="A11" s="47" t="s">
        <v>134</v>
      </c>
      <c r="B11" s="8" t="s">
        <v>33</v>
      </c>
      <c r="C11" s="5" t="s">
        <v>10</v>
      </c>
      <c r="D11" s="7"/>
      <c r="E11" s="23">
        <f>1546.79*D11</f>
        <v>0</v>
      </c>
    </row>
    <row r="12" spans="1:5" ht="15.75">
      <c r="A12" s="48"/>
      <c r="B12" s="8" t="s">
        <v>43</v>
      </c>
      <c r="C12" s="5" t="s">
        <v>90</v>
      </c>
      <c r="D12" s="7">
        <v>7</v>
      </c>
      <c r="E12" s="23">
        <f>4117.15/7*D12</f>
        <v>4117.15</v>
      </c>
    </row>
    <row r="13" spans="1:5" ht="15.75">
      <c r="A13" s="47" t="s">
        <v>139</v>
      </c>
      <c r="B13" s="8" t="s">
        <v>47</v>
      </c>
      <c r="C13" s="5" t="s">
        <v>10</v>
      </c>
      <c r="D13" s="7"/>
      <c r="E13" s="23">
        <f>489.65*D13</f>
        <v>0</v>
      </c>
    </row>
    <row r="14" spans="1:5" ht="15.75">
      <c r="A14" s="48"/>
      <c r="B14" s="8" t="s">
        <v>130</v>
      </c>
      <c r="C14" s="5" t="s">
        <v>23</v>
      </c>
      <c r="D14" s="7">
        <v>1</v>
      </c>
      <c r="E14" s="23">
        <f>588.82*D14+9200</f>
        <v>9788.82</v>
      </c>
    </row>
    <row r="15" spans="1:5" ht="15.75">
      <c r="A15" s="47" t="s">
        <v>141</v>
      </c>
      <c r="B15" s="8" t="s">
        <v>54</v>
      </c>
      <c r="C15" s="5" t="s">
        <v>55</v>
      </c>
      <c r="D15" s="7"/>
      <c r="E15" s="9"/>
    </row>
    <row r="16" spans="1:5" ht="15.75">
      <c r="A16" s="48"/>
      <c r="B16" s="12" t="s">
        <v>57</v>
      </c>
      <c r="C16" s="5" t="s">
        <v>15</v>
      </c>
      <c r="D16" s="7">
        <v>1</v>
      </c>
      <c r="E16" s="23">
        <f>1472.29*D16</f>
        <v>1472.29</v>
      </c>
    </row>
    <row r="17" spans="1:5" ht="15.75">
      <c r="A17" s="49"/>
      <c r="B17" s="8" t="s">
        <v>60</v>
      </c>
      <c r="C17" s="5" t="s">
        <v>86</v>
      </c>
      <c r="D17" s="30">
        <v>5.065</v>
      </c>
      <c r="E17" s="26">
        <f>258.31*D17</f>
        <v>1308.3401500000002</v>
      </c>
    </row>
    <row r="18" spans="1:5" ht="15.75">
      <c r="A18" s="1"/>
      <c r="B18" s="1"/>
      <c r="C18" s="1"/>
      <c r="D18" s="2"/>
      <c r="E18" s="37">
        <f>SUM(E7:E17)</f>
        <v>25520.56015</v>
      </c>
    </row>
  </sheetData>
  <sheetProtection/>
  <mergeCells count="5">
    <mergeCell ref="A7:A8"/>
    <mergeCell ref="A9:A10"/>
    <mergeCell ref="A11:A12"/>
    <mergeCell ref="A13:A14"/>
    <mergeCell ref="A15:A1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0.57421875" style="0" customWidth="1"/>
    <col min="2" max="2" width="39.140625" style="0" customWidth="1"/>
    <col min="3" max="5" width="13.7109375" style="0" customWidth="1"/>
  </cols>
  <sheetData>
    <row r="2" spans="1:5" ht="15.75">
      <c r="A2" s="1"/>
      <c r="B2" s="1" t="s">
        <v>158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131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31.5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15.75">
      <c r="A7" s="64" t="s">
        <v>133</v>
      </c>
      <c r="B7" s="8" t="s">
        <v>21</v>
      </c>
      <c r="C7" s="5" t="s">
        <v>7</v>
      </c>
      <c r="D7" s="7">
        <v>1.5</v>
      </c>
      <c r="E7" s="26">
        <f>789.55*D7</f>
        <v>1184.3249999999998</v>
      </c>
    </row>
    <row r="8" spans="1:5" ht="15.75">
      <c r="A8" s="65"/>
      <c r="B8" s="8" t="s">
        <v>22</v>
      </c>
      <c r="C8" s="5" t="s">
        <v>23</v>
      </c>
      <c r="D8" s="7"/>
      <c r="E8" s="23">
        <f>756.87*D8</f>
        <v>0</v>
      </c>
    </row>
    <row r="9" spans="1:5" ht="15.75">
      <c r="A9" s="47" t="s">
        <v>134</v>
      </c>
      <c r="B9" s="8" t="s">
        <v>33</v>
      </c>
      <c r="C9" s="5" t="s">
        <v>10</v>
      </c>
      <c r="D9" s="7"/>
      <c r="E9" s="23">
        <f>1546.79*D9</f>
        <v>0</v>
      </c>
    </row>
    <row r="10" spans="1:5" ht="15.75">
      <c r="A10" s="48"/>
      <c r="B10" s="8" t="s">
        <v>43</v>
      </c>
      <c r="C10" s="5" t="s">
        <v>90</v>
      </c>
      <c r="D10" s="7">
        <v>7</v>
      </c>
      <c r="E10" s="23">
        <f>4117.15/7*D10</f>
        <v>4117.15</v>
      </c>
    </row>
    <row r="11" spans="1:5" ht="15.75">
      <c r="A11" s="47" t="s">
        <v>135</v>
      </c>
      <c r="B11" s="8" t="s">
        <v>47</v>
      </c>
      <c r="C11" s="5" t="s">
        <v>10</v>
      </c>
      <c r="D11" s="7">
        <v>4</v>
      </c>
      <c r="E11" s="23">
        <f>489.65*D11</f>
        <v>1958.6</v>
      </c>
    </row>
    <row r="12" spans="1:5" ht="15.75">
      <c r="A12" s="48"/>
      <c r="B12" s="10" t="s">
        <v>91</v>
      </c>
      <c r="C12" s="5" t="s">
        <v>10</v>
      </c>
      <c r="D12" s="7">
        <v>2</v>
      </c>
      <c r="E12" s="23">
        <f>756.94*D12</f>
        <v>1513.88</v>
      </c>
    </row>
    <row r="13" spans="1:5" ht="15.75">
      <c r="A13" s="48"/>
      <c r="B13" s="8" t="s">
        <v>41</v>
      </c>
      <c r="C13" s="5" t="s">
        <v>23</v>
      </c>
      <c r="D13" s="7"/>
      <c r="E13" s="23">
        <f>4670.09*D13</f>
        <v>0</v>
      </c>
    </row>
    <row r="14" spans="1:5" ht="15.75">
      <c r="A14" s="48"/>
      <c r="B14" s="11" t="s">
        <v>37</v>
      </c>
      <c r="C14" s="5" t="s">
        <v>15</v>
      </c>
      <c r="D14" s="7">
        <v>2</v>
      </c>
      <c r="E14" s="23">
        <f>497.45*D14</f>
        <v>994.9</v>
      </c>
    </row>
    <row r="15" spans="1:5" ht="15.75">
      <c r="A15" s="48"/>
      <c r="B15" s="11" t="s">
        <v>39</v>
      </c>
      <c r="C15" s="5" t="s">
        <v>15</v>
      </c>
      <c r="D15" s="7">
        <v>2</v>
      </c>
      <c r="E15" s="23">
        <f>305.33*D15</f>
        <v>610.66</v>
      </c>
    </row>
    <row r="16" spans="1:5" ht="15.75">
      <c r="A16" s="47" t="s">
        <v>141</v>
      </c>
      <c r="B16" s="8" t="s">
        <v>54</v>
      </c>
      <c r="C16" s="5" t="s">
        <v>55</v>
      </c>
      <c r="D16" s="7"/>
      <c r="E16" s="9"/>
    </row>
    <row r="17" spans="1:5" ht="15.75">
      <c r="A17" s="48"/>
      <c r="B17" s="8" t="s">
        <v>58</v>
      </c>
      <c r="C17" s="5" t="s">
        <v>15</v>
      </c>
      <c r="D17" s="7">
        <f>1</f>
        <v>1</v>
      </c>
      <c r="E17" s="23">
        <f>92.12*D17</f>
        <v>92.12</v>
      </c>
    </row>
    <row r="18" spans="1:5" ht="15.75">
      <c r="A18" s="49"/>
      <c r="B18" s="8" t="s">
        <v>60</v>
      </c>
      <c r="C18" s="5" t="s">
        <v>86</v>
      </c>
      <c r="D18" s="30">
        <v>1.43</v>
      </c>
      <c r="E18" s="26">
        <f>258.31*D18</f>
        <v>369.38329999999996</v>
      </c>
    </row>
    <row r="19" spans="1:5" ht="15.75">
      <c r="A19" s="1"/>
      <c r="B19" s="1"/>
      <c r="C19" s="1"/>
      <c r="D19" s="2"/>
      <c r="E19" s="37">
        <f>SUM(E7:E18)</f>
        <v>10841.018299999998</v>
      </c>
    </row>
  </sheetData>
  <sheetProtection/>
  <mergeCells count="4">
    <mergeCell ref="A7:A8"/>
    <mergeCell ref="A9:A10"/>
    <mergeCell ref="A11:A15"/>
    <mergeCell ref="A16:A1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7">
      <selection activeCell="B24" sqref="B24"/>
    </sheetView>
  </sheetViews>
  <sheetFormatPr defaultColWidth="9.140625" defaultRowHeight="12.75"/>
  <cols>
    <col min="1" max="1" width="23.00390625" style="0" customWidth="1"/>
    <col min="2" max="2" width="37.7109375" style="0" customWidth="1"/>
    <col min="3" max="5" width="15.421875" style="0" customWidth="1"/>
  </cols>
  <sheetData>
    <row r="2" spans="1:5" ht="15.75">
      <c r="A2" s="1"/>
      <c r="B2" s="1" t="s">
        <v>159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131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6.5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28.5" customHeight="1">
      <c r="A7" s="25" t="s">
        <v>137</v>
      </c>
      <c r="B7" s="6" t="s">
        <v>67</v>
      </c>
      <c r="C7" s="5" t="s">
        <v>7</v>
      </c>
      <c r="D7" s="7">
        <v>25</v>
      </c>
      <c r="E7" s="23">
        <f>731.31*D7</f>
        <v>18282.75</v>
      </c>
    </row>
    <row r="8" spans="1:5" ht="15.75">
      <c r="A8" s="64" t="s">
        <v>133</v>
      </c>
      <c r="B8" s="8" t="s">
        <v>21</v>
      </c>
      <c r="C8" s="5" t="s">
        <v>7</v>
      </c>
      <c r="D8" s="7">
        <v>2.2</v>
      </c>
      <c r="E8" s="26">
        <f>789.55*D8</f>
        <v>1737.01</v>
      </c>
    </row>
    <row r="9" spans="1:5" ht="15.75">
      <c r="A9" s="65"/>
      <c r="B9" s="8" t="s">
        <v>22</v>
      </c>
      <c r="C9" s="5" t="s">
        <v>23</v>
      </c>
      <c r="D9" s="7"/>
      <c r="E9" s="23">
        <f>756.87*D9</f>
        <v>0</v>
      </c>
    </row>
    <row r="10" spans="1:5" ht="15.75">
      <c r="A10" s="47" t="s">
        <v>134</v>
      </c>
      <c r="B10" s="8" t="s">
        <v>33</v>
      </c>
      <c r="C10" s="5" t="s">
        <v>10</v>
      </c>
      <c r="D10" s="7"/>
      <c r="E10" s="23">
        <f>1546.79*D10</f>
        <v>0</v>
      </c>
    </row>
    <row r="11" spans="1:5" ht="15.75">
      <c r="A11" s="48"/>
      <c r="B11" s="8" t="s">
        <v>43</v>
      </c>
      <c r="C11" s="5" t="s">
        <v>90</v>
      </c>
      <c r="D11" s="7">
        <v>21</v>
      </c>
      <c r="E11" s="23">
        <f>4117.15/7*D11</f>
        <v>12351.45</v>
      </c>
    </row>
    <row r="12" spans="1:5" ht="15.75">
      <c r="A12" s="47" t="s">
        <v>135</v>
      </c>
      <c r="B12" s="8" t="s">
        <v>47</v>
      </c>
      <c r="C12" s="5" t="s">
        <v>10</v>
      </c>
      <c r="D12" s="7">
        <v>4</v>
      </c>
      <c r="E12" s="23">
        <f>489.65*D12</f>
        <v>1958.6</v>
      </c>
    </row>
    <row r="13" spans="1:5" ht="15.75">
      <c r="A13" s="48"/>
      <c r="B13" s="10" t="s">
        <v>91</v>
      </c>
      <c r="C13" s="5" t="s">
        <v>10</v>
      </c>
      <c r="D13" s="7">
        <v>1</v>
      </c>
      <c r="E13" s="23">
        <f>756.94*D13</f>
        <v>756.94</v>
      </c>
    </row>
    <row r="14" spans="1:5" ht="15.75">
      <c r="A14" s="48"/>
      <c r="B14" s="8" t="s">
        <v>41</v>
      </c>
      <c r="C14" s="5" t="s">
        <v>23</v>
      </c>
      <c r="D14" s="7"/>
      <c r="E14" s="23">
        <f>4670.09*D14</f>
        <v>0</v>
      </c>
    </row>
    <row r="15" spans="1:5" ht="15.75">
      <c r="A15" s="48"/>
      <c r="B15" s="11" t="s">
        <v>37</v>
      </c>
      <c r="C15" s="5" t="s">
        <v>15</v>
      </c>
      <c r="D15" s="7">
        <f>1</f>
        <v>1</v>
      </c>
      <c r="E15" s="23">
        <f>497.45*D15</f>
        <v>497.45</v>
      </c>
    </row>
    <row r="16" spans="1:5" ht="15.75">
      <c r="A16" s="48"/>
      <c r="B16" s="11" t="s">
        <v>39</v>
      </c>
      <c r="C16" s="5" t="s">
        <v>15</v>
      </c>
      <c r="D16" s="7">
        <f>1</f>
        <v>1</v>
      </c>
      <c r="E16" s="23">
        <f>305.33*D16</f>
        <v>305.33</v>
      </c>
    </row>
    <row r="17" spans="1:5" ht="15.75">
      <c r="A17" s="47" t="s">
        <v>141</v>
      </c>
      <c r="B17" s="8" t="s">
        <v>54</v>
      </c>
      <c r="C17" s="5" t="s">
        <v>55</v>
      </c>
      <c r="D17" s="7"/>
      <c r="E17" s="9"/>
    </row>
    <row r="18" spans="1:5" ht="15.75">
      <c r="A18" s="48"/>
      <c r="B18" s="12" t="s">
        <v>57</v>
      </c>
      <c r="C18" s="5" t="s">
        <v>15</v>
      </c>
      <c r="D18" s="7">
        <v>1</v>
      </c>
      <c r="E18" s="23">
        <f>1472.29*D18</f>
        <v>1472.29</v>
      </c>
    </row>
    <row r="19" spans="1:5" ht="15.75">
      <c r="A19" s="48"/>
      <c r="B19" s="8" t="s">
        <v>58</v>
      </c>
      <c r="C19" s="5" t="s">
        <v>15</v>
      </c>
      <c r="D19" s="7">
        <v>2</v>
      </c>
      <c r="E19" s="23">
        <f>92.12*D19</f>
        <v>184.24</v>
      </c>
    </row>
    <row r="20" spans="1:5" ht="15.75">
      <c r="A20" s="49"/>
      <c r="B20" s="8" t="s">
        <v>60</v>
      </c>
      <c r="C20" s="5" t="s">
        <v>86</v>
      </c>
      <c r="D20" s="30">
        <v>4.81</v>
      </c>
      <c r="E20" s="26">
        <f>258.31*D20</f>
        <v>1242.4711</v>
      </c>
    </row>
    <row r="21" spans="1:5" ht="15.75">
      <c r="A21" s="1"/>
      <c r="B21" s="1"/>
      <c r="C21" s="1"/>
      <c r="D21" s="2"/>
      <c r="E21" s="37">
        <f>SUM(E7:E20)</f>
        <v>38788.5311</v>
      </c>
    </row>
  </sheetData>
  <sheetProtection/>
  <mergeCells count="4">
    <mergeCell ref="A8:A9"/>
    <mergeCell ref="A10:A11"/>
    <mergeCell ref="A12:A16"/>
    <mergeCell ref="A17:A2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3.57421875" style="0" customWidth="1"/>
    <col min="2" max="2" width="31.421875" style="0" customWidth="1"/>
    <col min="3" max="5" width="11.8515625" style="0" customWidth="1"/>
  </cols>
  <sheetData>
    <row r="2" spans="1:5" ht="15.75">
      <c r="A2" s="1"/>
      <c r="B2" s="1" t="s">
        <v>160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131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78.75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15.75">
      <c r="A7" s="25" t="s">
        <v>137</v>
      </c>
      <c r="B7" s="6" t="s">
        <v>67</v>
      </c>
      <c r="C7" s="5" t="s">
        <v>7</v>
      </c>
      <c r="D7" s="7"/>
      <c r="E7" s="23">
        <f>731.31*D7</f>
        <v>0</v>
      </c>
    </row>
    <row r="8" spans="1:5" ht="15.75">
      <c r="A8" s="64" t="s">
        <v>133</v>
      </c>
      <c r="B8" s="8" t="s">
        <v>21</v>
      </c>
      <c r="C8" s="5" t="s">
        <v>7</v>
      </c>
      <c r="D8" s="7"/>
      <c r="E8" s="26">
        <f>789.55*D8</f>
        <v>0</v>
      </c>
    </row>
    <row r="9" spans="1:5" ht="15.75">
      <c r="A9" s="65"/>
      <c r="B9" s="8" t="s">
        <v>22</v>
      </c>
      <c r="C9" s="5" t="s">
        <v>23</v>
      </c>
      <c r="D9" s="7"/>
      <c r="E9" s="23">
        <f>756.87*D9</f>
        <v>0</v>
      </c>
    </row>
    <row r="10" spans="1:5" ht="15.75">
      <c r="A10" s="47" t="s">
        <v>144</v>
      </c>
      <c r="B10" s="8" t="s">
        <v>146</v>
      </c>
      <c r="C10" s="5" t="s">
        <v>15</v>
      </c>
      <c r="D10" s="7"/>
      <c r="E10" s="67">
        <v>104220</v>
      </c>
    </row>
    <row r="11" spans="1:5" ht="27" customHeight="1">
      <c r="A11" s="49"/>
      <c r="B11" s="6" t="s">
        <v>88</v>
      </c>
      <c r="C11" s="5" t="s">
        <v>31</v>
      </c>
      <c r="D11" s="7"/>
      <c r="E11" s="9"/>
    </row>
    <row r="12" spans="1:5" ht="15.75">
      <c r="A12" s="1"/>
      <c r="B12" s="1"/>
      <c r="C12" s="1"/>
      <c r="D12" s="2"/>
      <c r="E12" s="37">
        <f>SUM(E7:E11)</f>
        <v>104220</v>
      </c>
    </row>
  </sheetData>
  <sheetProtection/>
  <mergeCells count="2">
    <mergeCell ref="A8:A9"/>
    <mergeCell ref="A10:A1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6.57421875" style="0" customWidth="1"/>
    <col min="2" max="2" width="30.00390625" style="0" customWidth="1"/>
    <col min="3" max="5" width="15.8515625" style="0" customWidth="1"/>
  </cols>
  <sheetData>
    <row r="2" spans="1:5" ht="15.75">
      <c r="A2" s="1"/>
      <c r="B2" s="1" t="s">
        <v>161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131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78.75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15.75">
      <c r="A7" s="47" t="s">
        <v>144</v>
      </c>
      <c r="B7" s="8" t="s">
        <v>29</v>
      </c>
      <c r="C7" s="5" t="s">
        <v>15</v>
      </c>
      <c r="D7" s="7"/>
      <c r="E7" s="9">
        <v>59886</v>
      </c>
    </row>
    <row r="8" spans="1:5" ht="39.75" customHeight="1">
      <c r="A8" s="48"/>
      <c r="B8" s="6" t="s">
        <v>88</v>
      </c>
      <c r="C8" s="5" t="s">
        <v>31</v>
      </c>
      <c r="D8" s="7"/>
      <c r="E8" s="9"/>
    </row>
    <row r="9" spans="1:5" ht="28.5" customHeight="1">
      <c r="A9" s="48"/>
      <c r="B9" s="6" t="s">
        <v>103</v>
      </c>
      <c r="C9" s="5" t="s">
        <v>15</v>
      </c>
      <c r="D9" s="7"/>
      <c r="E9" s="9">
        <f>200.29*D9</f>
        <v>0</v>
      </c>
    </row>
    <row r="10" spans="1:5" ht="42.75" customHeight="1">
      <c r="A10" s="49"/>
      <c r="B10" s="6" t="s">
        <v>30</v>
      </c>
      <c r="C10" s="5" t="s">
        <v>31</v>
      </c>
      <c r="D10" s="7"/>
      <c r="E10" s="9"/>
    </row>
    <row r="11" spans="1:5" ht="15.75">
      <c r="A11" s="1"/>
      <c r="B11" s="1"/>
      <c r="C11" s="1"/>
      <c r="D11" s="2"/>
      <c r="E11" s="37">
        <f>SUM(E7:E10)</f>
        <v>59886</v>
      </c>
    </row>
  </sheetData>
  <sheetProtection/>
  <mergeCells count="1">
    <mergeCell ref="A7:A1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24.28125" style="0" customWidth="1"/>
    <col min="2" max="2" width="37.00390625" style="0" customWidth="1"/>
    <col min="3" max="5" width="12.28125" style="0" customWidth="1"/>
  </cols>
  <sheetData>
    <row r="2" spans="1:5" ht="15.75">
      <c r="A2" s="1"/>
      <c r="B2" s="1" t="s">
        <v>162</v>
      </c>
      <c r="C2" s="1"/>
      <c r="D2" s="2"/>
      <c r="E2" s="1"/>
    </row>
    <row r="3" spans="1:5" ht="15.75">
      <c r="A3" s="1"/>
      <c r="B3" s="14" t="s">
        <v>131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78.75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15.75">
      <c r="A7" s="47" t="s">
        <v>139</v>
      </c>
      <c r="B7" s="8" t="s">
        <v>47</v>
      </c>
      <c r="C7" s="5" t="s">
        <v>10</v>
      </c>
      <c r="D7" s="7">
        <v>4</v>
      </c>
      <c r="E7" s="26">
        <f>489.65*D7</f>
        <v>1958.6</v>
      </c>
    </row>
    <row r="8" spans="1:5" ht="15.75">
      <c r="A8" s="48"/>
      <c r="B8" s="10" t="s">
        <v>91</v>
      </c>
      <c r="C8" s="5" t="s">
        <v>10</v>
      </c>
      <c r="D8" s="7">
        <v>1</v>
      </c>
      <c r="E8" s="23">
        <f>756.94*D8</f>
        <v>756.94</v>
      </c>
    </row>
    <row r="9" spans="1:5" ht="15.75">
      <c r="A9" s="48"/>
      <c r="B9" s="8" t="s">
        <v>128</v>
      </c>
      <c r="C9" s="5" t="s">
        <v>15</v>
      </c>
      <c r="D9" s="7">
        <v>1</v>
      </c>
      <c r="E9" s="23">
        <f>588.82*D9+9200</f>
        <v>9788.82</v>
      </c>
    </row>
    <row r="10" spans="1:5" ht="15.75">
      <c r="A10" s="47" t="s">
        <v>141</v>
      </c>
      <c r="B10" s="8" t="s">
        <v>54</v>
      </c>
      <c r="C10" s="5" t="s">
        <v>55</v>
      </c>
      <c r="D10" s="7"/>
      <c r="E10" s="9"/>
    </row>
    <row r="11" spans="1:5" ht="15.75">
      <c r="A11" s="48"/>
      <c r="B11" s="8" t="s">
        <v>58</v>
      </c>
      <c r="C11" s="5" t="s">
        <v>15</v>
      </c>
      <c r="D11" s="7">
        <v>1</v>
      </c>
      <c r="E11" s="23">
        <f>92.12*D11</f>
        <v>92.12</v>
      </c>
    </row>
    <row r="12" spans="1:5" ht="15.75">
      <c r="A12" s="48"/>
      <c r="B12" s="8" t="s">
        <v>59</v>
      </c>
      <c r="C12" s="5" t="s">
        <v>15</v>
      </c>
      <c r="D12" s="7"/>
      <c r="E12" s="23">
        <f>546.92*D12</f>
        <v>0</v>
      </c>
    </row>
    <row r="13" spans="1:5" ht="15.75">
      <c r="A13" s="49"/>
      <c r="B13" s="8" t="s">
        <v>60</v>
      </c>
      <c r="C13" s="5" t="s">
        <v>86</v>
      </c>
      <c r="D13" s="30">
        <v>3.412</v>
      </c>
      <c r="E13" s="26">
        <f>258.31*D13</f>
        <v>881.35372</v>
      </c>
    </row>
    <row r="14" spans="1:5" ht="15.75">
      <c r="A14" s="1"/>
      <c r="B14" s="1"/>
      <c r="C14" s="1"/>
      <c r="D14" s="2"/>
      <c r="E14" s="37">
        <f>SUM(E7:E13)</f>
        <v>13477.83372</v>
      </c>
    </row>
  </sheetData>
  <sheetProtection/>
  <mergeCells count="2">
    <mergeCell ref="A7:A9"/>
    <mergeCell ref="A10:A1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8.421875" style="0" customWidth="1"/>
    <col min="2" max="2" width="36.421875" style="0" customWidth="1"/>
    <col min="3" max="5" width="13.8515625" style="0" customWidth="1"/>
  </cols>
  <sheetData>
    <row r="2" spans="1:5" ht="15.75">
      <c r="A2" s="1"/>
      <c r="B2" s="1" t="s">
        <v>163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131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54.75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32.25" customHeight="1">
      <c r="A7" s="25" t="s">
        <v>164</v>
      </c>
      <c r="B7" s="6" t="s">
        <v>67</v>
      </c>
      <c r="C7" s="5" t="s">
        <v>7</v>
      </c>
      <c r="D7" s="7">
        <v>25</v>
      </c>
      <c r="E7" s="23">
        <f>731.31*D7</f>
        <v>18282.75</v>
      </c>
    </row>
    <row r="8" spans="1:5" ht="15.75">
      <c r="A8" s="64" t="s">
        <v>133</v>
      </c>
      <c r="B8" s="8" t="s">
        <v>21</v>
      </c>
      <c r="C8" s="5" t="s">
        <v>7</v>
      </c>
      <c r="D8" s="7">
        <v>4</v>
      </c>
      <c r="E8" s="26">
        <f>789.55*D8</f>
        <v>3158.2</v>
      </c>
    </row>
    <row r="9" spans="1:5" ht="15.75">
      <c r="A9" s="65"/>
      <c r="B9" s="8" t="s">
        <v>22</v>
      </c>
      <c r="C9" s="5" t="s">
        <v>23</v>
      </c>
      <c r="D9" s="7"/>
      <c r="E9" s="23">
        <f>756.87*D9</f>
        <v>0</v>
      </c>
    </row>
    <row r="10" spans="1:5" ht="15.75">
      <c r="A10" s="47" t="s">
        <v>134</v>
      </c>
      <c r="B10" s="8" t="s">
        <v>33</v>
      </c>
      <c r="C10" s="5" t="s">
        <v>10</v>
      </c>
      <c r="D10" s="7"/>
      <c r="E10" s="23">
        <f>1546.79*D10</f>
        <v>0</v>
      </c>
    </row>
    <row r="11" spans="1:5" ht="15.75">
      <c r="A11" s="48"/>
      <c r="B11" s="8" t="s">
        <v>43</v>
      </c>
      <c r="C11" s="5" t="s">
        <v>90</v>
      </c>
      <c r="D11" s="7">
        <v>14</v>
      </c>
      <c r="E11" s="26">
        <f>4117.15/7*D11</f>
        <v>8234.3</v>
      </c>
    </row>
    <row r="12" spans="1:5" ht="15.75">
      <c r="A12" s="47" t="s">
        <v>139</v>
      </c>
      <c r="B12" s="8" t="s">
        <v>47</v>
      </c>
      <c r="C12" s="5" t="s">
        <v>10</v>
      </c>
      <c r="D12" s="7">
        <v>8</v>
      </c>
      <c r="E12" s="23">
        <f>489.65*D12</f>
        <v>3917.2</v>
      </c>
    </row>
    <row r="13" spans="1:5" ht="15.75">
      <c r="A13" s="48"/>
      <c r="B13" s="10" t="s">
        <v>91</v>
      </c>
      <c r="C13" s="5" t="s">
        <v>10</v>
      </c>
      <c r="D13" s="7">
        <v>4</v>
      </c>
      <c r="E13" s="23">
        <f>756.94*D13</f>
        <v>3027.76</v>
      </c>
    </row>
    <row r="14" spans="1:5" ht="15.75">
      <c r="A14" s="48"/>
      <c r="B14" s="8" t="s">
        <v>41</v>
      </c>
      <c r="C14" s="5" t="s">
        <v>23</v>
      </c>
      <c r="D14" s="7"/>
      <c r="E14" s="23">
        <f>4670.09*D14</f>
        <v>0</v>
      </c>
    </row>
    <row r="15" spans="1:5" ht="15.75">
      <c r="A15" s="48"/>
      <c r="B15" s="11" t="s">
        <v>37</v>
      </c>
      <c r="C15" s="5" t="s">
        <v>15</v>
      </c>
      <c r="D15" s="7">
        <v>2</v>
      </c>
      <c r="E15" s="23">
        <f>497.45*D15</f>
        <v>994.9</v>
      </c>
    </row>
    <row r="16" spans="1:5" ht="15.75">
      <c r="A16" s="48"/>
      <c r="B16" s="11" t="s">
        <v>39</v>
      </c>
      <c r="C16" s="5" t="s">
        <v>15</v>
      </c>
      <c r="D16" s="7">
        <v>2</v>
      </c>
      <c r="E16" s="23">
        <f>305.33*D16</f>
        <v>610.66</v>
      </c>
    </row>
    <row r="17" spans="1:5" ht="15.75">
      <c r="A17" s="48"/>
      <c r="B17" s="8" t="s">
        <v>128</v>
      </c>
      <c r="C17" s="5" t="s">
        <v>15</v>
      </c>
      <c r="D17" s="7">
        <v>1</v>
      </c>
      <c r="E17" s="23">
        <f>588.82*D17+9200</f>
        <v>9788.82</v>
      </c>
    </row>
    <row r="18" spans="1:5" ht="15.75">
      <c r="A18" s="47" t="s">
        <v>136</v>
      </c>
      <c r="B18" s="8" t="s">
        <v>54</v>
      </c>
      <c r="C18" s="5" t="s">
        <v>55</v>
      </c>
      <c r="D18" s="7"/>
      <c r="E18" s="9"/>
    </row>
    <row r="19" spans="1:5" ht="15.75">
      <c r="A19" s="48"/>
      <c r="B19" s="8" t="s">
        <v>58</v>
      </c>
      <c r="C19" s="5" t="s">
        <v>15</v>
      </c>
      <c r="D19" s="7">
        <v>3</v>
      </c>
      <c r="E19" s="23">
        <f>92.12*D19</f>
        <v>276.36</v>
      </c>
    </row>
    <row r="20" spans="1:5" ht="15.75">
      <c r="A20" s="48"/>
      <c r="B20" s="8" t="s">
        <v>59</v>
      </c>
      <c r="C20" s="5" t="s">
        <v>15</v>
      </c>
      <c r="D20" s="7"/>
      <c r="E20" s="23">
        <f>546.92*D20</f>
        <v>0</v>
      </c>
    </row>
    <row r="21" spans="1:5" ht="15.75">
      <c r="A21" s="49"/>
      <c r="B21" s="8" t="s">
        <v>60</v>
      </c>
      <c r="C21" s="5" t="s">
        <v>86</v>
      </c>
      <c r="D21" s="30">
        <v>4.932</v>
      </c>
      <c r="E21" s="26">
        <f>258.31*D21</f>
        <v>1273.98492</v>
      </c>
    </row>
    <row r="22" spans="1:5" ht="41.25" customHeight="1">
      <c r="A22" s="47" t="s">
        <v>140</v>
      </c>
      <c r="B22" s="6" t="s">
        <v>83</v>
      </c>
      <c r="C22" s="5"/>
      <c r="D22" s="7">
        <v>10</v>
      </c>
      <c r="E22" s="26">
        <f>921.3*D22</f>
        <v>9213</v>
      </c>
    </row>
    <row r="23" spans="1:5" ht="15.75">
      <c r="A23" s="49"/>
      <c r="B23" s="8" t="s">
        <v>113</v>
      </c>
      <c r="C23" s="5" t="s">
        <v>19</v>
      </c>
      <c r="D23" s="7"/>
      <c r="E23" s="23">
        <f>1351.97*D23</f>
        <v>0</v>
      </c>
    </row>
    <row r="24" spans="1:5" ht="15.75">
      <c r="A24" s="1"/>
      <c r="B24" s="1"/>
      <c r="C24" s="1"/>
      <c r="D24" s="2"/>
      <c r="E24" s="37">
        <f>SUM(E7:E23)</f>
        <v>58777.93492000001</v>
      </c>
    </row>
  </sheetData>
  <sheetProtection/>
  <mergeCells count="5">
    <mergeCell ref="A8:A9"/>
    <mergeCell ref="A10:A11"/>
    <mergeCell ref="A12:A17"/>
    <mergeCell ref="A18:A21"/>
    <mergeCell ref="A22:A2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3.421875" style="0" customWidth="1"/>
    <col min="2" max="2" width="35.421875" style="0" customWidth="1"/>
    <col min="3" max="5" width="14.00390625" style="0" customWidth="1"/>
  </cols>
  <sheetData>
    <row r="2" spans="1:5" ht="15.75">
      <c r="A2" s="1"/>
      <c r="B2" s="14" t="s">
        <v>165</v>
      </c>
      <c r="C2" s="1"/>
      <c r="D2" s="2"/>
      <c r="E2" s="1"/>
    </row>
    <row r="3" spans="1:5" ht="15.75">
      <c r="A3" s="1"/>
      <c r="B3" s="14" t="s">
        <v>131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7.25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27" customHeight="1">
      <c r="A7" s="56" t="s">
        <v>137</v>
      </c>
      <c r="B7" s="6" t="s">
        <v>67</v>
      </c>
      <c r="C7" s="5" t="s">
        <v>7</v>
      </c>
      <c r="D7" s="32">
        <v>10</v>
      </c>
      <c r="E7" s="26">
        <f>731.31*D7</f>
        <v>7313.099999999999</v>
      </c>
    </row>
    <row r="8" spans="1:5" ht="31.5">
      <c r="A8" s="56"/>
      <c r="B8" s="6" t="s">
        <v>13</v>
      </c>
      <c r="C8" s="5"/>
      <c r="D8" s="7"/>
      <c r="E8" s="8"/>
    </row>
    <row r="9" spans="1:5" ht="15.75">
      <c r="A9" s="64" t="s">
        <v>133</v>
      </c>
      <c r="B9" s="8" t="s">
        <v>21</v>
      </c>
      <c r="C9" s="5" t="s">
        <v>7</v>
      </c>
      <c r="D9" s="7">
        <v>1</v>
      </c>
      <c r="E9" s="26">
        <f>789.55*D9</f>
        <v>789.55</v>
      </c>
    </row>
    <row r="10" spans="1:5" ht="15.75">
      <c r="A10" s="65"/>
      <c r="B10" s="8" t="s">
        <v>22</v>
      </c>
      <c r="C10" s="5" t="s">
        <v>23</v>
      </c>
      <c r="D10" s="7"/>
      <c r="E10" s="23">
        <f>756.87*D10</f>
        <v>0</v>
      </c>
    </row>
    <row r="11" spans="1:5" ht="15.75">
      <c r="A11" s="47" t="s">
        <v>148</v>
      </c>
      <c r="B11" s="8" t="s">
        <v>166</v>
      </c>
      <c r="C11" s="5" t="s">
        <v>23</v>
      </c>
      <c r="D11" s="7"/>
      <c r="E11" s="26">
        <v>46436</v>
      </c>
    </row>
    <row r="12" spans="1:5" ht="33" customHeight="1">
      <c r="A12" s="49"/>
      <c r="B12" s="6" t="s">
        <v>88</v>
      </c>
      <c r="C12" s="5" t="s">
        <v>31</v>
      </c>
      <c r="D12" s="7"/>
      <c r="E12" s="9"/>
    </row>
    <row r="13" spans="1:5" ht="15.75">
      <c r="A13" s="1"/>
      <c r="B13" s="1"/>
      <c r="C13" s="1"/>
      <c r="D13" s="2"/>
      <c r="E13" s="37">
        <f>SUM(E7:E12)</f>
        <v>54538.65</v>
      </c>
    </row>
  </sheetData>
  <sheetProtection/>
  <mergeCells count="3">
    <mergeCell ref="A7:A8"/>
    <mergeCell ref="A9:A10"/>
    <mergeCell ref="A11:A1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7">
      <selection activeCell="B16" sqref="B16"/>
    </sheetView>
  </sheetViews>
  <sheetFormatPr defaultColWidth="9.140625" defaultRowHeight="12.75"/>
  <cols>
    <col min="1" max="1" width="21.8515625" style="0" customWidth="1"/>
    <col min="2" max="2" width="42.28125" style="0" customWidth="1"/>
    <col min="3" max="5" width="14.00390625" style="0" customWidth="1"/>
  </cols>
  <sheetData>
    <row r="2" spans="1:5" ht="15.75">
      <c r="A2" s="1"/>
      <c r="B2" s="1" t="s">
        <v>167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131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50.25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15.75">
      <c r="A7" s="45" t="s">
        <v>149</v>
      </c>
      <c r="B7" s="8" t="s">
        <v>82</v>
      </c>
      <c r="C7" s="5" t="s">
        <v>7</v>
      </c>
      <c r="D7" s="7"/>
      <c r="E7" s="23">
        <f>405.85*D7</f>
        <v>0</v>
      </c>
    </row>
    <row r="8" spans="1:5" ht="15.75">
      <c r="A8" s="56"/>
      <c r="B8" s="8" t="s">
        <v>87</v>
      </c>
      <c r="C8" s="5" t="s">
        <v>86</v>
      </c>
      <c r="D8" s="7">
        <v>25</v>
      </c>
      <c r="E8" s="23">
        <f>640.75*D8</f>
        <v>16018.75</v>
      </c>
    </row>
    <row r="9" spans="1:5" ht="15.75">
      <c r="A9" s="46"/>
      <c r="B9" s="8" t="s">
        <v>85</v>
      </c>
      <c r="C9" s="5" t="s">
        <v>86</v>
      </c>
      <c r="D9" s="7"/>
      <c r="E9" s="23">
        <f>25.26*D9</f>
        <v>0</v>
      </c>
    </row>
    <row r="10" spans="1:5" ht="47.25">
      <c r="A10" s="25" t="s">
        <v>164</v>
      </c>
      <c r="B10" s="6" t="s">
        <v>67</v>
      </c>
      <c r="C10" s="5" t="s">
        <v>7</v>
      </c>
      <c r="D10" s="29">
        <v>10</v>
      </c>
      <c r="E10" s="26">
        <f>731.31*D10</f>
        <v>7313.099999999999</v>
      </c>
    </row>
    <row r="11" spans="1:5" ht="15.75">
      <c r="A11" s="47" t="s">
        <v>134</v>
      </c>
      <c r="B11" s="8" t="s">
        <v>33</v>
      </c>
      <c r="C11" s="5" t="s">
        <v>10</v>
      </c>
      <c r="D11" s="7"/>
      <c r="E11" s="23">
        <f>1546.79*D11</f>
        <v>0</v>
      </c>
    </row>
    <row r="12" spans="1:5" ht="15.75">
      <c r="A12" s="48"/>
      <c r="B12" s="8" t="s">
        <v>43</v>
      </c>
      <c r="C12" s="5" t="s">
        <v>90</v>
      </c>
      <c r="D12" s="7">
        <v>7</v>
      </c>
      <c r="E12" s="26">
        <f>4117.15/7*D12</f>
        <v>4117.15</v>
      </c>
    </row>
    <row r="13" spans="1:5" ht="15.75">
      <c r="A13" s="47" t="s">
        <v>139</v>
      </c>
      <c r="B13" s="8" t="s">
        <v>47</v>
      </c>
      <c r="C13" s="5" t="s">
        <v>10</v>
      </c>
      <c r="D13" s="7">
        <f>1+1</f>
        <v>2</v>
      </c>
      <c r="E13" s="23">
        <f>489.65*D13</f>
        <v>979.3</v>
      </c>
    </row>
    <row r="14" spans="1:5" ht="15.75">
      <c r="A14" s="48"/>
      <c r="B14" s="8" t="s">
        <v>41</v>
      </c>
      <c r="C14" s="5" t="s">
        <v>23</v>
      </c>
      <c r="D14" s="7"/>
      <c r="E14" s="23">
        <f>4670.09*D14</f>
        <v>0</v>
      </c>
    </row>
    <row r="15" spans="1:5" ht="15.75">
      <c r="A15" s="47" t="s">
        <v>136</v>
      </c>
      <c r="B15" s="8" t="s">
        <v>54</v>
      </c>
      <c r="C15" s="5" t="s">
        <v>55</v>
      </c>
      <c r="D15" s="7"/>
      <c r="E15" s="9"/>
    </row>
    <row r="16" spans="1:5" ht="59.25" customHeight="1">
      <c r="A16" s="48"/>
      <c r="B16" s="6" t="s">
        <v>56</v>
      </c>
      <c r="C16" s="5" t="s">
        <v>15</v>
      </c>
      <c r="D16" s="7">
        <f>1</f>
        <v>1</v>
      </c>
      <c r="E16" s="23">
        <f>640.45*D16</f>
        <v>640.45</v>
      </c>
    </row>
    <row r="17" spans="1:5" ht="15.75">
      <c r="A17" s="48"/>
      <c r="B17" s="8" t="s">
        <v>58</v>
      </c>
      <c r="C17" s="5" t="s">
        <v>15</v>
      </c>
      <c r="D17" s="7">
        <v>2</v>
      </c>
      <c r="E17" s="23">
        <f>92.12*D17</f>
        <v>184.24</v>
      </c>
    </row>
    <row r="18" spans="1:5" ht="15.75">
      <c r="A18" s="49"/>
      <c r="B18" s="8" t="s">
        <v>60</v>
      </c>
      <c r="C18" s="5" t="s">
        <v>86</v>
      </c>
      <c r="D18" s="30">
        <v>4.185</v>
      </c>
      <c r="E18" s="26">
        <f>258.31*D18</f>
        <v>1081.0273499999998</v>
      </c>
    </row>
    <row r="19" spans="1:5" ht="39" customHeight="1">
      <c r="A19" s="50" t="s">
        <v>140</v>
      </c>
      <c r="B19" s="6" t="s">
        <v>83</v>
      </c>
      <c r="C19" s="5"/>
      <c r="D19" s="7"/>
      <c r="E19" s="26">
        <f>921.3*D19</f>
        <v>0</v>
      </c>
    </row>
    <row r="20" spans="1:5" ht="15.75">
      <c r="A20" s="52"/>
      <c r="B20" s="8" t="s">
        <v>168</v>
      </c>
      <c r="C20" s="5"/>
      <c r="D20" s="7"/>
      <c r="E20" s="9">
        <v>10000</v>
      </c>
    </row>
    <row r="21" spans="1:5" ht="15.75">
      <c r="A21" s="1"/>
      <c r="B21" s="1"/>
      <c r="C21" s="1"/>
      <c r="D21" s="2"/>
      <c r="E21" s="37">
        <f>SUM(E7:E20)</f>
        <v>40334.01735</v>
      </c>
    </row>
  </sheetData>
  <sheetProtection/>
  <mergeCells count="5">
    <mergeCell ref="A7:A9"/>
    <mergeCell ref="A11:A12"/>
    <mergeCell ref="A13:A14"/>
    <mergeCell ref="A15:A18"/>
    <mergeCell ref="A19:A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1.28125" style="3" bestFit="1" customWidth="1"/>
    <col min="6" max="16384" width="9.140625" style="3" customWidth="1"/>
  </cols>
  <sheetData>
    <row r="1" spans="1:4" ht="18.75" customHeight="1">
      <c r="A1" s="1"/>
      <c r="B1" s="1" t="s">
        <v>75</v>
      </c>
      <c r="C1" s="1"/>
      <c r="D1" s="2"/>
    </row>
    <row r="2" spans="1:4" ht="15.75" customHeight="1">
      <c r="A2" s="1"/>
      <c r="B2" s="1"/>
      <c r="C2" s="1"/>
      <c r="D2" s="2"/>
    </row>
    <row r="3" spans="1:4" ht="17.25" customHeight="1">
      <c r="A3" s="1"/>
      <c r="B3" s="14" t="s">
        <v>131</v>
      </c>
      <c r="C3" s="1"/>
      <c r="D3" s="2"/>
    </row>
    <row r="4" spans="1:4" ht="8.25" customHeight="1">
      <c r="A4" s="1"/>
      <c r="B4" s="1"/>
      <c r="C4" s="1"/>
      <c r="D4" s="2"/>
    </row>
    <row r="5" spans="1:5" ht="31.5">
      <c r="A5" s="4" t="s">
        <v>0</v>
      </c>
      <c r="B5" s="5" t="s">
        <v>1</v>
      </c>
      <c r="C5" s="4" t="s">
        <v>2</v>
      </c>
      <c r="D5" s="4" t="s">
        <v>115</v>
      </c>
      <c r="E5" s="15"/>
    </row>
    <row r="6" spans="1:5" ht="19.5" customHeight="1">
      <c r="A6" s="24" t="s">
        <v>137</v>
      </c>
      <c r="B6" s="6"/>
      <c r="C6" s="5" t="s">
        <v>7</v>
      </c>
      <c r="D6" s="7"/>
      <c r="E6" s="23">
        <f>6.02*D6</f>
        <v>0</v>
      </c>
    </row>
    <row r="7" spans="1:5" ht="19.5" customHeight="1">
      <c r="A7" s="25"/>
      <c r="B7" s="6" t="s">
        <v>67</v>
      </c>
      <c r="C7" s="5" t="s">
        <v>7</v>
      </c>
      <c r="D7" s="7">
        <v>35</v>
      </c>
      <c r="E7" s="23">
        <f>590.84*D7</f>
        <v>20679.4</v>
      </c>
    </row>
    <row r="8" spans="1:5" ht="23.25" customHeight="1">
      <c r="A8" s="34" t="s">
        <v>138</v>
      </c>
      <c r="B8" s="8" t="s">
        <v>21</v>
      </c>
      <c r="C8" s="5" t="s">
        <v>7</v>
      </c>
      <c r="D8" s="7">
        <v>2</v>
      </c>
      <c r="E8" s="26">
        <f>637.89*D8</f>
        <v>1275.78</v>
      </c>
    </row>
    <row r="9" spans="1:5" ht="19.5" customHeight="1">
      <c r="A9" s="47" t="s">
        <v>134</v>
      </c>
      <c r="B9" s="8" t="s">
        <v>33</v>
      </c>
      <c r="C9" s="5" t="s">
        <v>10</v>
      </c>
      <c r="D9" s="7"/>
      <c r="E9" s="23">
        <f>1486.94*D9</f>
        <v>0</v>
      </c>
    </row>
    <row r="10" spans="1:5" ht="17.25" customHeight="1">
      <c r="A10" s="48"/>
      <c r="B10" s="8" t="s">
        <v>43</v>
      </c>
      <c r="C10" s="5" t="s">
        <v>90</v>
      </c>
      <c r="D10" s="7">
        <v>14</v>
      </c>
      <c r="E10" s="23">
        <f>3326.31/7*D10</f>
        <v>6652.62</v>
      </c>
    </row>
    <row r="11" spans="1:5" ht="21" customHeight="1">
      <c r="A11" s="47" t="s">
        <v>139</v>
      </c>
      <c r="B11" s="8" t="s">
        <v>47</v>
      </c>
      <c r="C11" s="5" t="s">
        <v>10</v>
      </c>
      <c r="D11" s="7">
        <v>8</v>
      </c>
      <c r="E11" s="23">
        <f>395.59*D11</f>
        <v>3164.72</v>
      </c>
    </row>
    <row r="12" spans="1:5" ht="18" customHeight="1">
      <c r="A12" s="48"/>
      <c r="B12" s="10" t="s">
        <v>91</v>
      </c>
      <c r="C12" s="5" t="s">
        <v>10</v>
      </c>
      <c r="D12" s="7">
        <v>2</v>
      </c>
      <c r="E12" s="23">
        <f>611.54*D12</f>
        <v>1223.08</v>
      </c>
    </row>
    <row r="13" spans="1:5" ht="18.75" customHeight="1">
      <c r="A13" s="48"/>
      <c r="B13" s="8" t="s">
        <v>41</v>
      </c>
      <c r="C13" s="5" t="s">
        <v>23</v>
      </c>
      <c r="D13" s="7"/>
      <c r="E13" s="23">
        <f>3773.04*D13</f>
        <v>0</v>
      </c>
    </row>
    <row r="14" spans="1:5" ht="20.25" customHeight="1">
      <c r="A14" s="48"/>
      <c r="B14" s="11" t="s">
        <v>37</v>
      </c>
      <c r="C14" s="5" t="s">
        <v>15</v>
      </c>
      <c r="D14" s="7">
        <v>2</v>
      </c>
      <c r="E14" s="23">
        <f>401.89*D14</f>
        <v>803.78</v>
      </c>
    </row>
    <row r="15" spans="1:5" ht="18.75" customHeight="1">
      <c r="A15" s="48"/>
      <c r="B15" s="11" t="s">
        <v>39</v>
      </c>
      <c r="C15" s="5" t="s">
        <v>15</v>
      </c>
      <c r="D15" s="7">
        <v>2</v>
      </c>
      <c r="E15" s="23">
        <f>246.68*D15</f>
        <v>493.36</v>
      </c>
    </row>
    <row r="16" spans="1:5" ht="21" customHeight="1">
      <c r="A16" s="48"/>
      <c r="B16" s="8" t="s">
        <v>50</v>
      </c>
      <c r="C16" s="5" t="s">
        <v>10</v>
      </c>
      <c r="D16" s="7">
        <v>5</v>
      </c>
      <c r="E16" s="23">
        <f>724.2*D16</f>
        <v>3621</v>
      </c>
    </row>
    <row r="17" spans="1:5" ht="20.25" customHeight="1">
      <c r="A17" s="47" t="s">
        <v>136</v>
      </c>
      <c r="B17" s="8" t="s">
        <v>54</v>
      </c>
      <c r="C17" s="5" t="s">
        <v>55</v>
      </c>
      <c r="D17" s="7"/>
      <c r="E17" s="9"/>
    </row>
    <row r="18" spans="1:5" ht="18" customHeight="1">
      <c r="A18" s="48"/>
      <c r="B18" s="12" t="s">
        <v>57</v>
      </c>
      <c r="C18" s="5" t="s">
        <v>15</v>
      </c>
      <c r="D18" s="7">
        <v>2</v>
      </c>
      <c r="E18" s="23">
        <f>1472.29*D18</f>
        <v>2944.58</v>
      </c>
    </row>
    <row r="19" spans="1:5" ht="18" customHeight="1">
      <c r="A19" s="48"/>
      <c r="B19" s="8" t="s">
        <v>58</v>
      </c>
      <c r="C19" s="5" t="s">
        <v>15</v>
      </c>
      <c r="D19" s="7">
        <v>2</v>
      </c>
      <c r="E19" s="23">
        <f>74.42*D19</f>
        <v>148.84</v>
      </c>
    </row>
    <row r="20" spans="1:5" ht="21" customHeight="1">
      <c r="A20" s="49"/>
      <c r="B20" s="8" t="s">
        <v>60</v>
      </c>
      <c r="C20" s="5" t="s">
        <v>86</v>
      </c>
      <c r="D20" s="30">
        <v>2.682</v>
      </c>
      <c r="E20" s="26">
        <f>366.9*D20</f>
        <v>984.0257999999999</v>
      </c>
    </row>
    <row r="21" spans="1:5" ht="39" customHeight="1">
      <c r="A21" s="47" t="s">
        <v>140</v>
      </c>
      <c r="B21" s="6" t="s">
        <v>83</v>
      </c>
      <c r="C21" s="7" t="s">
        <v>7</v>
      </c>
      <c r="D21" s="7">
        <v>5</v>
      </c>
      <c r="E21" s="26">
        <f>921.35*D21</f>
        <v>4606.75</v>
      </c>
    </row>
    <row r="22" spans="1:5" ht="19.5" customHeight="1">
      <c r="A22" s="49"/>
      <c r="B22" s="8" t="s">
        <v>111</v>
      </c>
      <c r="C22" s="5" t="s">
        <v>19</v>
      </c>
      <c r="D22" s="7"/>
      <c r="E22" s="23">
        <f>1351.97*D22</f>
        <v>0</v>
      </c>
    </row>
    <row r="23" spans="1:5" ht="15.75">
      <c r="A23" s="1"/>
      <c r="B23" s="1"/>
      <c r="C23" s="1"/>
      <c r="D23" s="2"/>
      <c r="E23" s="37">
        <f>SUM(E2:E22)</f>
        <v>46597.9358</v>
      </c>
    </row>
    <row r="24" spans="1:5" ht="15.75">
      <c r="A24" s="18"/>
      <c r="B24" s="19"/>
      <c r="C24" s="20"/>
      <c r="D24" s="2"/>
      <c r="E24" s="21"/>
    </row>
    <row r="25" ht="14.25">
      <c r="E25" s="17"/>
    </row>
  </sheetData>
  <sheetProtection/>
  <mergeCells count="4">
    <mergeCell ref="A21:A22"/>
    <mergeCell ref="A9:A10"/>
    <mergeCell ref="A11:A16"/>
    <mergeCell ref="A17:A20"/>
  </mergeCells>
  <printOptions/>
  <pageMargins left="0.984251968503937" right="0" top="0.3937007874015748" bottom="0.3937007874015748" header="0" footer="0"/>
  <pageSetup fitToHeight="2" horizontalDpi="300" verticalDpi="300" orientation="portrait" paperSize="9" scale="8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1.8515625" style="0" customWidth="1"/>
    <col min="2" max="2" width="23.57421875" style="0" customWidth="1"/>
    <col min="3" max="4" width="12.7109375" style="0" customWidth="1"/>
    <col min="5" max="5" width="12.57421875" style="0" customWidth="1"/>
  </cols>
  <sheetData>
    <row r="2" spans="1:5" ht="15.75">
      <c r="A2" s="1"/>
      <c r="B2" s="1" t="s">
        <v>169</v>
      </c>
      <c r="C2" s="1"/>
      <c r="D2" s="2"/>
      <c r="E2" s="1"/>
    </row>
    <row r="3" spans="1:5" ht="15.75">
      <c r="A3" s="1"/>
      <c r="B3" s="14" t="s">
        <v>131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48.75" customHeight="1">
      <c r="A5" s="4" t="s">
        <v>0</v>
      </c>
      <c r="B5" s="5" t="s">
        <v>1</v>
      </c>
      <c r="C5" s="4" t="s">
        <v>2</v>
      </c>
      <c r="D5" s="4" t="s">
        <v>115</v>
      </c>
      <c r="E5" s="4" t="s">
        <v>170</v>
      </c>
    </row>
    <row r="6" spans="1:5" ht="53.25" customHeight="1">
      <c r="A6" s="24" t="s">
        <v>132</v>
      </c>
      <c r="B6" s="6" t="s">
        <v>12</v>
      </c>
      <c r="C6" s="5" t="s">
        <v>7</v>
      </c>
      <c r="D6" s="7"/>
      <c r="E6" s="23">
        <f>6.02*D6</f>
        <v>0</v>
      </c>
    </row>
    <row r="7" spans="1:5" ht="38.25" customHeight="1">
      <c r="A7" s="25"/>
      <c r="B7" s="6" t="s">
        <v>67</v>
      </c>
      <c r="C7" s="5" t="s">
        <v>7</v>
      </c>
      <c r="D7" s="29"/>
      <c r="E7" s="26">
        <f>700.21*D7</f>
        <v>0</v>
      </c>
    </row>
    <row r="8" spans="1:5" ht="15.75">
      <c r="A8" s="60" t="s">
        <v>144</v>
      </c>
      <c r="B8" s="8" t="s">
        <v>171</v>
      </c>
      <c r="C8" s="5" t="s">
        <v>15</v>
      </c>
      <c r="D8" s="7"/>
      <c r="E8" s="9">
        <v>50729</v>
      </c>
    </row>
    <row r="9" spans="1:5" ht="37.5" customHeight="1">
      <c r="A9" s="61"/>
      <c r="B9" s="6" t="s">
        <v>88</v>
      </c>
      <c r="C9" s="5" t="s">
        <v>31</v>
      </c>
      <c r="D9" s="7"/>
      <c r="E9" s="9"/>
    </row>
    <row r="10" spans="1:5" ht="39.75" customHeight="1">
      <c r="A10" s="62"/>
      <c r="B10" s="6" t="s">
        <v>103</v>
      </c>
      <c r="C10" s="5" t="s">
        <v>15</v>
      </c>
      <c r="D10" s="7"/>
      <c r="E10" s="16">
        <f>253.35*D10</f>
        <v>0</v>
      </c>
    </row>
    <row r="11" spans="1:5" ht="15.75">
      <c r="A11" s="1"/>
      <c r="B11" s="1"/>
      <c r="C11" s="1"/>
      <c r="D11" s="2"/>
      <c r="E11" s="37">
        <f>SUM(E6:E10)</f>
        <v>50729</v>
      </c>
    </row>
  </sheetData>
  <sheetProtection/>
  <mergeCells count="1">
    <mergeCell ref="A8:A10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A15" sqref="A15:A17"/>
    </sheetView>
  </sheetViews>
  <sheetFormatPr defaultColWidth="9.140625" defaultRowHeight="12.75"/>
  <cols>
    <col min="1" max="1" width="21.7109375" style="0" customWidth="1"/>
    <col min="2" max="2" width="39.57421875" style="0" customWidth="1"/>
    <col min="3" max="5" width="15.00390625" style="0" customWidth="1"/>
  </cols>
  <sheetData>
    <row r="2" spans="1:5" ht="15.75">
      <c r="A2" s="1"/>
      <c r="B2" s="1" t="s">
        <v>172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131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5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26.25" customHeight="1">
      <c r="A7" s="25" t="s">
        <v>164</v>
      </c>
      <c r="B7" s="6" t="s">
        <v>67</v>
      </c>
      <c r="C7" s="5" t="s">
        <v>7</v>
      </c>
      <c r="D7" s="7">
        <v>10</v>
      </c>
      <c r="E7" s="23">
        <f>731.31*D7</f>
        <v>7313.099999999999</v>
      </c>
    </row>
    <row r="8" spans="1:5" ht="15.75">
      <c r="A8" s="47" t="s">
        <v>133</v>
      </c>
      <c r="B8" s="8" t="s">
        <v>21</v>
      </c>
      <c r="C8" s="5" t="s">
        <v>7</v>
      </c>
      <c r="D8" s="7">
        <v>5</v>
      </c>
      <c r="E8" s="26">
        <f>789.55*D8</f>
        <v>3947.75</v>
      </c>
    </row>
    <row r="9" spans="1:5" ht="15.75">
      <c r="A9" s="48"/>
      <c r="B9" s="8" t="s">
        <v>22</v>
      </c>
      <c r="C9" s="5" t="s">
        <v>23</v>
      </c>
      <c r="D9" s="7"/>
      <c r="E9" s="23">
        <f>756.87*D9</f>
        <v>0</v>
      </c>
    </row>
    <row r="10" spans="1:5" ht="33.75" customHeight="1">
      <c r="A10" s="42" t="s">
        <v>134</v>
      </c>
      <c r="B10" s="8" t="s">
        <v>33</v>
      </c>
      <c r="C10" s="5" t="s">
        <v>10</v>
      </c>
      <c r="D10" s="7"/>
      <c r="E10" s="23">
        <f>1546.79*D10</f>
        <v>0</v>
      </c>
    </row>
    <row r="11" spans="1:5" ht="15.75">
      <c r="A11" s="35"/>
      <c r="B11" s="8" t="s">
        <v>43</v>
      </c>
      <c r="C11" s="5" t="s">
        <v>90</v>
      </c>
      <c r="D11" s="7">
        <v>21</v>
      </c>
      <c r="E11" s="26">
        <f>4117.15/7*D11</f>
        <v>12351.45</v>
      </c>
    </row>
    <row r="12" spans="1:5" ht="15.75">
      <c r="A12" s="47" t="s">
        <v>135</v>
      </c>
      <c r="B12" s="8" t="s">
        <v>47</v>
      </c>
      <c r="C12" s="5" t="s">
        <v>10</v>
      </c>
      <c r="D12" s="7"/>
      <c r="E12" s="23">
        <f>489.65*D12</f>
        <v>0</v>
      </c>
    </row>
    <row r="13" spans="1:5" ht="15.75">
      <c r="A13" s="48"/>
      <c r="B13" s="8" t="s">
        <v>41</v>
      </c>
      <c r="C13" s="5" t="s">
        <v>23</v>
      </c>
      <c r="D13" s="7">
        <v>1</v>
      </c>
      <c r="E13" s="23">
        <f>4670.09*D13</f>
        <v>4670.09</v>
      </c>
    </row>
    <row r="14" spans="1:5" ht="15.75">
      <c r="A14" s="49"/>
      <c r="B14" s="8" t="s">
        <v>50</v>
      </c>
      <c r="C14" s="5" t="s">
        <v>10</v>
      </c>
      <c r="D14" s="7">
        <v>3</v>
      </c>
      <c r="E14" s="23">
        <f>890.37*D14</f>
        <v>2671.11</v>
      </c>
    </row>
    <row r="15" spans="1:5" ht="15.75">
      <c r="A15" s="47" t="s">
        <v>141</v>
      </c>
      <c r="B15" s="8" t="s">
        <v>173</v>
      </c>
      <c r="C15" s="5" t="s">
        <v>15</v>
      </c>
      <c r="D15" s="7"/>
      <c r="E15" s="9">
        <f>D15*869.09</f>
        <v>0</v>
      </c>
    </row>
    <row r="16" spans="1:5" ht="15.75">
      <c r="A16" s="48"/>
      <c r="B16" s="8" t="s">
        <v>58</v>
      </c>
      <c r="C16" s="5" t="s">
        <v>15</v>
      </c>
      <c r="D16" s="7">
        <f>1+1</f>
        <v>2</v>
      </c>
      <c r="E16" s="23">
        <f>92.12*D16</f>
        <v>184.24</v>
      </c>
    </row>
    <row r="17" spans="1:5" ht="15.75">
      <c r="A17" s="48"/>
      <c r="B17" s="8" t="s">
        <v>59</v>
      </c>
      <c r="C17" s="5" t="s">
        <v>15</v>
      </c>
      <c r="D17" s="7">
        <v>2</v>
      </c>
      <c r="E17" s="23">
        <f>546.92*D17</f>
        <v>1093.84</v>
      </c>
    </row>
    <row r="18" spans="1:5" ht="15.75">
      <c r="A18" s="43"/>
      <c r="B18" s="8" t="s">
        <v>60</v>
      </c>
      <c r="C18" s="5" t="s">
        <v>86</v>
      </c>
      <c r="D18" s="30">
        <v>3.305</v>
      </c>
      <c r="E18" s="26">
        <f>258.31*D18</f>
        <v>853.71455</v>
      </c>
    </row>
    <row r="19" spans="1:5" ht="37.5" customHeight="1">
      <c r="A19" s="42" t="s">
        <v>143</v>
      </c>
      <c r="B19" s="6" t="s">
        <v>83</v>
      </c>
      <c r="C19" s="5"/>
      <c r="D19" s="7">
        <v>12</v>
      </c>
      <c r="E19" s="26">
        <f>921.3*D19</f>
        <v>11055.599999999999</v>
      </c>
    </row>
    <row r="20" spans="1:5" ht="15.75">
      <c r="A20" s="43"/>
      <c r="B20" s="8" t="s">
        <v>113</v>
      </c>
      <c r="C20" s="5" t="s">
        <v>19</v>
      </c>
      <c r="D20" s="7"/>
      <c r="E20" s="23">
        <f>1351.97*D20</f>
        <v>0</v>
      </c>
    </row>
    <row r="21" spans="1:5" ht="15.75">
      <c r="A21" s="1"/>
      <c r="B21" s="1"/>
      <c r="C21" s="1"/>
      <c r="D21" s="2"/>
      <c r="E21" s="37">
        <f>SUM(E7:E20)</f>
        <v>44140.89455</v>
      </c>
    </row>
  </sheetData>
  <sheetProtection/>
  <mergeCells count="3">
    <mergeCell ref="A8:A9"/>
    <mergeCell ref="A12:A14"/>
    <mergeCell ref="A15:A17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7">
      <selection activeCell="F24" sqref="F24"/>
    </sheetView>
  </sheetViews>
  <sheetFormatPr defaultColWidth="9.140625" defaultRowHeight="12.75"/>
  <cols>
    <col min="1" max="1" width="21.28125" style="0" customWidth="1"/>
    <col min="2" max="2" width="50.421875" style="0" customWidth="1"/>
    <col min="3" max="5" width="11.140625" style="0" customWidth="1"/>
  </cols>
  <sheetData>
    <row r="2" spans="1:5" ht="15.75">
      <c r="A2" s="1"/>
      <c r="B2" s="1" t="s">
        <v>174</v>
      </c>
      <c r="C2" s="1"/>
      <c r="D2" s="2"/>
      <c r="E2" s="1"/>
    </row>
    <row r="3" spans="1:5" ht="15.75">
      <c r="A3" s="1"/>
      <c r="B3" s="1"/>
      <c r="C3" s="1"/>
      <c r="D3" s="2"/>
      <c r="E3" s="1"/>
    </row>
    <row r="4" spans="1:5" ht="15.75">
      <c r="A4" s="1"/>
      <c r="B4" s="14" t="s">
        <v>131</v>
      </c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78.75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47.25">
      <c r="A7" s="25" t="s">
        <v>164</v>
      </c>
      <c r="B7" s="6" t="s">
        <v>67</v>
      </c>
      <c r="C7" s="5" t="s">
        <v>7</v>
      </c>
      <c r="D7" s="7">
        <v>30</v>
      </c>
      <c r="E7" s="23">
        <f>731.31*D7</f>
        <v>21939.3</v>
      </c>
    </row>
    <row r="8" spans="1:5" ht="15.75">
      <c r="A8" s="64" t="s">
        <v>133</v>
      </c>
      <c r="B8" s="8" t="s">
        <v>21</v>
      </c>
      <c r="C8" s="5" t="s">
        <v>7</v>
      </c>
      <c r="D8" s="7">
        <v>2</v>
      </c>
      <c r="E8" s="23">
        <f>789.55*D8</f>
        <v>1579.1</v>
      </c>
    </row>
    <row r="9" spans="1:5" ht="15.75">
      <c r="A9" s="65"/>
      <c r="B9" s="8" t="s">
        <v>22</v>
      </c>
      <c r="C9" s="5" t="s">
        <v>23</v>
      </c>
      <c r="D9" s="7"/>
      <c r="E9" s="23">
        <f>756.87*D9</f>
        <v>0</v>
      </c>
    </row>
    <row r="10" spans="1:5" ht="15.75">
      <c r="A10" s="47" t="s">
        <v>134</v>
      </c>
      <c r="B10" s="8" t="s">
        <v>33</v>
      </c>
      <c r="C10" s="5" t="s">
        <v>10</v>
      </c>
      <c r="D10" s="7"/>
      <c r="E10" s="23">
        <f>1546.79*D10</f>
        <v>0</v>
      </c>
    </row>
    <row r="11" spans="1:5" ht="15.75">
      <c r="A11" s="48"/>
      <c r="B11" s="8" t="s">
        <v>43</v>
      </c>
      <c r="C11" s="5" t="s">
        <v>90</v>
      </c>
      <c r="D11" s="7">
        <v>14</v>
      </c>
      <c r="E11" s="26">
        <f>4117.15/7*D11</f>
        <v>8234.3</v>
      </c>
    </row>
    <row r="12" spans="1:5" ht="15.75">
      <c r="A12" s="49"/>
      <c r="B12" s="8" t="s">
        <v>44</v>
      </c>
      <c r="C12" s="5" t="s">
        <v>86</v>
      </c>
      <c r="D12" s="7"/>
      <c r="E12" s="26">
        <f>220.94*D12</f>
        <v>0</v>
      </c>
    </row>
    <row r="13" spans="1:5" ht="15.75">
      <c r="A13" s="47" t="s">
        <v>135</v>
      </c>
      <c r="B13" s="8" t="s">
        <v>47</v>
      </c>
      <c r="C13" s="5" t="s">
        <v>10</v>
      </c>
      <c r="D13" s="7">
        <v>8</v>
      </c>
      <c r="E13" s="23">
        <f>489.65*D13</f>
        <v>3917.2</v>
      </c>
    </row>
    <row r="14" spans="1:5" ht="15.75">
      <c r="A14" s="48"/>
      <c r="B14" s="10" t="s">
        <v>91</v>
      </c>
      <c r="C14" s="5" t="s">
        <v>10</v>
      </c>
      <c r="D14" s="7">
        <v>4</v>
      </c>
      <c r="E14" s="23">
        <f>756.94*D14</f>
        <v>3027.76</v>
      </c>
    </row>
    <row r="15" spans="1:5" ht="15.75">
      <c r="A15" s="48"/>
      <c r="B15" s="8" t="s">
        <v>41</v>
      </c>
      <c r="C15" s="5" t="s">
        <v>23</v>
      </c>
      <c r="D15" s="7"/>
      <c r="E15" s="23">
        <f>4670.09*D15</f>
        <v>0</v>
      </c>
    </row>
    <row r="16" spans="1:5" ht="15.75">
      <c r="A16" s="48"/>
      <c r="B16" s="11" t="s">
        <v>118</v>
      </c>
      <c r="C16" s="5" t="s">
        <v>15</v>
      </c>
      <c r="D16" s="7">
        <v>1</v>
      </c>
      <c r="E16" s="23">
        <f>1265.53*D16</f>
        <v>1265.53</v>
      </c>
    </row>
    <row r="17" spans="1:5" ht="15.75">
      <c r="A17" s="48"/>
      <c r="B17" s="11" t="s">
        <v>39</v>
      </c>
      <c r="C17" s="5" t="s">
        <v>15</v>
      </c>
      <c r="D17" s="7">
        <v>1</v>
      </c>
      <c r="E17" s="23">
        <f>305.33*D17</f>
        <v>305.33</v>
      </c>
    </row>
    <row r="18" spans="1:5" ht="15.75">
      <c r="A18" s="48"/>
      <c r="B18" s="11" t="s">
        <v>49</v>
      </c>
      <c r="C18" s="5" t="s">
        <v>15</v>
      </c>
      <c r="D18" s="7">
        <f>1+2</f>
        <v>3</v>
      </c>
      <c r="E18" s="23">
        <f>305.33*D18</f>
        <v>915.99</v>
      </c>
    </row>
    <row r="19" spans="1:5" ht="15.75">
      <c r="A19" s="48"/>
      <c r="B19" s="8" t="s">
        <v>50</v>
      </c>
      <c r="C19" s="5" t="s">
        <v>10</v>
      </c>
      <c r="D19" s="7"/>
      <c r="E19" s="23">
        <f>890.37*D19</f>
        <v>0</v>
      </c>
    </row>
    <row r="20" spans="1:5" ht="15.75">
      <c r="A20" s="47" t="s">
        <v>141</v>
      </c>
      <c r="B20" s="8" t="s">
        <v>54</v>
      </c>
      <c r="C20" s="5" t="s">
        <v>55</v>
      </c>
      <c r="D20" s="7"/>
      <c r="E20" s="9"/>
    </row>
    <row r="21" spans="1:5" ht="15.75">
      <c r="A21" s="48"/>
      <c r="B21" s="8" t="s">
        <v>58</v>
      </c>
      <c r="C21" s="5" t="s">
        <v>15</v>
      </c>
      <c r="D21" s="7">
        <v>2</v>
      </c>
      <c r="E21" s="23">
        <f>92.12*D21</f>
        <v>184.24</v>
      </c>
    </row>
    <row r="22" spans="1:5" ht="15.75">
      <c r="A22" s="48"/>
      <c r="B22" s="8" t="s">
        <v>59</v>
      </c>
      <c r="C22" s="5" t="s">
        <v>15</v>
      </c>
      <c r="D22" s="7"/>
      <c r="E22" s="23">
        <f>546.92*D22</f>
        <v>0</v>
      </c>
    </row>
    <row r="23" spans="1:5" ht="15.75">
      <c r="A23" s="49"/>
      <c r="B23" s="8" t="s">
        <v>60</v>
      </c>
      <c r="C23" s="5" t="s">
        <v>86</v>
      </c>
      <c r="D23" s="30">
        <v>3.364</v>
      </c>
      <c r="E23" s="26">
        <f>258.31*D23</f>
        <v>868.95484</v>
      </c>
    </row>
    <row r="24" spans="1:5" ht="110.25">
      <c r="A24" s="47" t="s">
        <v>143</v>
      </c>
      <c r="B24" s="6" t="s">
        <v>83</v>
      </c>
      <c r="C24" s="5"/>
      <c r="D24" s="7">
        <v>10</v>
      </c>
      <c r="E24" s="26">
        <f>921.3*D24</f>
        <v>9213</v>
      </c>
    </row>
    <row r="25" spans="1:5" ht="15.75">
      <c r="A25" s="49"/>
      <c r="B25" s="8" t="s">
        <v>113</v>
      </c>
      <c r="C25" s="5" t="s">
        <v>19</v>
      </c>
      <c r="D25" s="7"/>
      <c r="E25" s="23">
        <f>1351.97*D25</f>
        <v>0</v>
      </c>
    </row>
    <row r="26" spans="1:5" ht="15.75">
      <c r="A26" s="1"/>
      <c r="B26" s="1"/>
      <c r="C26" s="1"/>
      <c r="D26" s="2"/>
      <c r="E26" s="37">
        <f>SUM(E7:E25)</f>
        <v>51450.70483999999</v>
      </c>
    </row>
  </sheetData>
  <sheetProtection/>
  <mergeCells count="5">
    <mergeCell ref="A8:A9"/>
    <mergeCell ref="A10:A12"/>
    <mergeCell ref="A13:A19"/>
    <mergeCell ref="A20:A23"/>
    <mergeCell ref="A24:A2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7.140625" style="0" customWidth="1"/>
    <col min="2" max="2" width="34.8515625" style="0" customWidth="1"/>
    <col min="3" max="5" width="12.140625" style="0" customWidth="1"/>
  </cols>
  <sheetData>
    <row r="2" spans="1:5" ht="15.75">
      <c r="A2" s="1"/>
      <c r="B2" s="1" t="s">
        <v>175</v>
      </c>
      <c r="C2" s="1"/>
      <c r="D2" s="2"/>
      <c r="E2" s="1"/>
    </row>
    <row r="3" spans="1:5" ht="15.75">
      <c r="A3" s="1"/>
      <c r="B3" s="14" t="s">
        <v>131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54" customHeight="1">
      <c r="A5" s="4" t="s">
        <v>0</v>
      </c>
      <c r="B5" s="5" t="s">
        <v>1</v>
      </c>
      <c r="C5" s="4" t="s">
        <v>2</v>
      </c>
      <c r="D5" s="4" t="s">
        <v>114</v>
      </c>
      <c r="E5" s="15"/>
    </row>
    <row r="6" spans="1:5" ht="15.75">
      <c r="A6" s="45" t="s">
        <v>147</v>
      </c>
      <c r="B6" s="8" t="s">
        <v>82</v>
      </c>
      <c r="C6" s="5" t="s">
        <v>7</v>
      </c>
      <c r="D6" s="7"/>
      <c r="E6" s="23">
        <f>405.85*D6</f>
        <v>0</v>
      </c>
    </row>
    <row r="7" spans="1:5" ht="15.75">
      <c r="A7" s="56"/>
      <c r="B7" s="8" t="s">
        <v>87</v>
      </c>
      <c r="C7" s="5" t="s">
        <v>86</v>
      </c>
      <c r="D7" s="7">
        <v>16</v>
      </c>
      <c r="E7" s="26">
        <f>640.75*D7</f>
        <v>10252</v>
      </c>
    </row>
    <row r="8" spans="1:5" ht="33.75" customHeight="1">
      <c r="A8" s="45" t="s">
        <v>137</v>
      </c>
      <c r="B8" s="6" t="s">
        <v>12</v>
      </c>
      <c r="C8" s="5" t="s">
        <v>7</v>
      </c>
      <c r="D8" s="7"/>
      <c r="E8" s="9">
        <f>4.8*D8</f>
        <v>0</v>
      </c>
    </row>
    <row r="9" spans="1:5" ht="31.5" customHeight="1">
      <c r="A9" s="56"/>
      <c r="B9" s="6" t="s">
        <v>67</v>
      </c>
      <c r="C9" s="5" t="s">
        <v>7</v>
      </c>
      <c r="D9" s="32">
        <v>15</v>
      </c>
      <c r="E9" s="26">
        <f>731.31*D9</f>
        <v>10969.65</v>
      </c>
    </row>
    <row r="10" spans="1:5" ht="15.75">
      <c r="A10" s="64" t="s">
        <v>138</v>
      </c>
      <c r="B10" s="8" t="s">
        <v>21</v>
      </c>
      <c r="C10" s="5" t="s">
        <v>7</v>
      </c>
      <c r="D10" s="7">
        <v>2</v>
      </c>
      <c r="E10" s="26">
        <f>789.55*D10</f>
        <v>1579.1</v>
      </c>
    </row>
    <row r="11" spans="1:5" ht="15.75">
      <c r="A11" s="65"/>
      <c r="B11" s="8" t="s">
        <v>22</v>
      </c>
      <c r="C11" s="5" t="s">
        <v>23</v>
      </c>
      <c r="D11" s="7"/>
      <c r="E11" s="23">
        <f>756.87*D11</f>
        <v>0</v>
      </c>
    </row>
    <row r="12" spans="1:5" ht="15.75">
      <c r="A12" s="47" t="s">
        <v>134</v>
      </c>
      <c r="B12" s="8" t="s">
        <v>33</v>
      </c>
      <c r="C12" s="5" t="s">
        <v>10</v>
      </c>
      <c r="D12" s="7"/>
      <c r="E12" s="23">
        <f>1546.79*D12</f>
        <v>0</v>
      </c>
    </row>
    <row r="13" spans="1:5" ht="15.75">
      <c r="A13" s="48"/>
      <c r="B13" s="8" t="s">
        <v>43</v>
      </c>
      <c r="C13" s="5" t="s">
        <v>90</v>
      </c>
      <c r="D13" s="7">
        <v>14</v>
      </c>
      <c r="E13" s="26">
        <f>4117.15/7*D13</f>
        <v>8234.3</v>
      </c>
    </row>
    <row r="14" spans="1:5" ht="15.75">
      <c r="A14" s="35"/>
      <c r="B14" s="8" t="s">
        <v>176</v>
      </c>
      <c r="C14" s="5" t="s">
        <v>15</v>
      </c>
      <c r="D14" s="7">
        <v>2</v>
      </c>
      <c r="E14" s="23">
        <f>588.82*D14+9200+9200</f>
        <v>19577.64</v>
      </c>
    </row>
    <row r="15" spans="1:5" ht="15.75">
      <c r="A15" s="47" t="s">
        <v>141</v>
      </c>
      <c r="B15" s="8" t="s">
        <v>54</v>
      </c>
      <c r="C15" s="5" t="s">
        <v>55</v>
      </c>
      <c r="D15" s="7"/>
      <c r="E15" s="15"/>
    </row>
    <row r="16" spans="1:5" ht="15.75">
      <c r="A16" s="48"/>
      <c r="B16" s="8" t="s">
        <v>58</v>
      </c>
      <c r="C16" s="5" t="s">
        <v>15</v>
      </c>
      <c r="D16" s="7">
        <f>1+1</f>
        <v>2</v>
      </c>
      <c r="E16" s="23">
        <f>92.12*D16</f>
        <v>184.24</v>
      </c>
    </row>
    <row r="17" spans="1:5" ht="15.75">
      <c r="A17" s="49"/>
      <c r="B17" s="8" t="s">
        <v>60</v>
      </c>
      <c r="C17" s="5" t="s">
        <v>86</v>
      </c>
      <c r="D17" s="30">
        <v>3.894</v>
      </c>
      <c r="E17" s="26">
        <f>258.31*D17</f>
        <v>1005.85914</v>
      </c>
    </row>
    <row r="18" spans="1:5" ht="33.75" customHeight="1">
      <c r="A18" s="47" t="s">
        <v>140</v>
      </c>
      <c r="B18" s="6" t="s">
        <v>83</v>
      </c>
      <c r="C18" s="5"/>
      <c r="D18" s="7">
        <v>5</v>
      </c>
      <c r="E18" s="26">
        <f>921.3*D18</f>
        <v>4606.5</v>
      </c>
    </row>
    <row r="19" spans="1:5" ht="15.75">
      <c r="A19" s="49"/>
      <c r="B19" s="8" t="s">
        <v>113</v>
      </c>
      <c r="C19" s="5" t="s">
        <v>19</v>
      </c>
      <c r="D19" s="7"/>
      <c r="E19" s="23">
        <f>1351.97*D19</f>
        <v>0</v>
      </c>
    </row>
    <row r="20" spans="1:5" ht="15.75">
      <c r="A20" s="1"/>
      <c r="B20" s="1"/>
      <c r="C20" s="1"/>
      <c r="D20" s="2"/>
      <c r="E20" s="37">
        <f>SUM(E6:E19)</f>
        <v>56409.28914</v>
      </c>
    </row>
  </sheetData>
  <sheetProtection/>
  <mergeCells count="6">
    <mergeCell ref="A6:A7"/>
    <mergeCell ref="A8:A9"/>
    <mergeCell ref="A10:A11"/>
    <mergeCell ref="A12:A13"/>
    <mergeCell ref="A15:A17"/>
    <mergeCell ref="A18:A19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3.57421875" style="0" customWidth="1"/>
    <col min="2" max="2" width="31.140625" style="0" customWidth="1"/>
    <col min="3" max="5" width="13.28125" style="0" customWidth="1"/>
  </cols>
  <sheetData>
    <row r="2" spans="1:5" ht="15.75">
      <c r="A2" s="1"/>
      <c r="B2" s="1" t="s">
        <v>177</v>
      </c>
      <c r="C2" s="1"/>
      <c r="D2" s="2"/>
      <c r="E2" s="1"/>
    </row>
    <row r="3" spans="1:5" ht="15.75">
      <c r="A3" s="1"/>
      <c r="B3" s="14" t="s">
        <v>131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31.5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15.75">
      <c r="A7" s="64" t="s">
        <v>133</v>
      </c>
      <c r="B7" s="8" t="s">
        <v>21</v>
      </c>
      <c r="C7" s="5" t="s">
        <v>7</v>
      </c>
      <c r="D7" s="7">
        <v>2</v>
      </c>
      <c r="E7" s="23">
        <f>789.55*D7</f>
        <v>1579.1</v>
      </c>
    </row>
    <row r="8" spans="1:5" ht="15.75">
      <c r="A8" s="65"/>
      <c r="B8" s="8" t="s">
        <v>22</v>
      </c>
      <c r="C8" s="5" t="s">
        <v>23</v>
      </c>
      <c r="D8" s="7"/>
      <c r="E8" s="23">
        <f>756.87*D8</f>
        <v>0</v>
      </c>
    </row>
    <row r="9" spans="1:5" ht="15.75">
      <c r="A9" s="47" t="s">
        <v>144</v>
      </c>
      <c r="B9" s="8" t="s">
        <v>171</v>
      </c>
      <c r="C9" s="5" t="s">
        <v>15</v>
      </c>
      <c r="D9" s="7"/>
      <c r="E9" s="9">
        <v>55139</v>
      </c>
    </row>
    <row r="10" spans="1:5" ht="37.5" customHeight="1">
      <c r="A10" s="48"/>
      <c r="B10" s="6" t="s">
        <v>88</v>
      </c>
      <c r="C10" s="5" t="s">
        <v>31</v>
      </c>
      <c r="D10" s="7"/>
      <c r="E10" s="9"/>
    </row>
    <row r="11" spans="1:5" ht="37.5" customHeight="1">
      <c r="A11" s="48"/>
      <c r="B11" s="6" t="s">
        <v>103</v>
      </c>
      <c r="C11" s="5" t="s">
        <v>15</v>
      </c>
      <c r="D11" s="7"/>
      <c r="E11" s="9">
        <f>200.29*D11</f>
        <v>0</v>
      </c>
    </row>
    <row r="12" spans="1:5" ht="62.25" customHeight="1">
      <c r="A12" s="49"/>
      <c r="B12" s="6" t="s">
        <v>30</v>
      </c>
      <c r="C12" s="5" t="s">
        <v>31</v>
      </c>
      <c r="D12" s="7"/>
      <c r="E12" s="9"/>
    </row>
    <row r="13" spans="1:5" ht="15.75">
      <c r="A13" s="47" t="s">
        <v>134</v>
      </c>
      <c r="B13" s="8" t="s">
        <v>33</v>
      </c>
      <c r="C13" s="5" t="s">
        <v>10</v>
      </c>
      <c r="D13" s="7"/>
      <c r="E13" s="23">
        <f>1546.79*D13</f>
        <v>0</v>
      </c>
    </row>
    <row r="14" spans="1:5" ht="15.75">
      <c r="A14" s="49"/>
      <c r="B14" s="8" t="s">
        <v>129</v>
      </c>
      <c r="C14" s="5" t="s">
        <v>15</v>
      </c>
      <c r="D14" s="7">
        <v>1</v>
      </c>
      <c r="E14" s="23">
        <f>588.82*D14+9200</f>
        <v>9788.82</v>
      </c>
    </row>
    <row r="15" spans="1:5" ht="15.75">
      <c r="A15" s="1"/>
      <c r="B15" s="1"/>
      <c r="C15" s="1"/>
      <c r="D15" s="2"/>
      <c r="E15" s="37">
        <f>SUM(E7:E14)</f>
        <v>66506.92</v>
      </c>
    </row>
  </sheetData>
  <sheetProtection/>
  <mergeCells count="3">
    <mergeCell ref="A7:A8"/>
    <mergeCell ref="A9:A12"/>
    <mergeCell ref="A13:A1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9.00390625" style="0" customWidth="1"/>
    <col min="2" max="2" width="38.00390625" style="0" customWidth="1"/>
    <col min="3" max="5" width="13.8515625" style="0" customWidth="1"/>
  </cols>
  <sheetData>
    <row r="2" spans="1:5" ht="15.75">
      <c r="A2" s="1"/>
      <c r="B2" s="1" t="s">
        <v>178</v>
      </c>
      <c r="C2" s="1"/>
      <c r="D2" s="2"/>
      <c r="E2" s="1"/>
    </row>
    <row r="3" spans="1:5" ht="15.75">
      <c r="A3" s="1"/>
      <c r="B3" s="1" t="s">
        <v>179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9.5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15.75">
      <c r="A7" s="47" t="s">
        <v>148</v>
      </c>
      <c r="B7" s="6"/>
      <c r="C7" s="5" t="s">
        <v>7</v>
      </c>
      <c r="D7" s="7"/>
      <c r="E7" s="9"/>
    </row>
    <row r="8" spans="1:5" ht="15.75">
      <c r="A8" s="49"/>
      <c r="B8" s="6" t="s">
        <v>146</v>
      </c>
      <c r="C8" s="5" t="s">
        <v>7</v>
      </c>
      <c r="D8" s="32"/>
      <c r="E8" s="68">
        <v>53007</v>
      </c>
    </row>
    <row r="9" spans="1:5" ht="15.75">
      <c r="A9" s="47" t="s">
        <v>134</v>
      </c>
      <c r="B9" s="8" t="s">
        <v>33</v>
      </c>
      <c r="C9" s="5" t="s">
        <v>10</v>
      </c>
      <c r="D9" s="7"/>
      <c r="E9" s="23">
        <f>1546.79*D9</f>
        <v>0</v>
      </c>
    </row>
    <row r="10" spans="1:5" ht="15.75">
      <c r="A10" s="48"/>
      <c r="B10" s="8" t="s">
        <v>43</v>
      </c>
      <c r="C10" s="5" t="s">
        <v>90</v>
      </c>
      <c r="D10" s="7">
        <v>7</v>
      </c>
      <c r="E10" s="23">
        <f>4117.15/7*D10</f>
        <v>4117.15</v>
      </c>
    </row>
    <row r="11" spans="1:5" ht="15.75">
      <c r="A11" s="43"/>
      <c r="B11" s="8" t="s">
        <v>44</v>
      </c>
      <c r="C11" s="5" t="s">
        <v>10</v>
      </c>
      <c r="D11" s="7"/>
      <c r="E11" s="9">
        <f>228.59*D11</f>
        <v>0</v>
      </c>
    </row>
    <row r="12" spans="1:5" ht="15.75">
      <c r="A12" s="47" t="s">
        <v>139</v>
      </c>
      <c r="B12" s="8" t="s">
        <v>47</v>
      </c>
      <c r="C12" s="5" t="s">
        <v>10</v>
      </c>
      <c r="D12" s="7">
        <v>8</v>
      </c>
      <c r="E12" s="23">
        <f>489.65*D12</f>
        <v>3917.2</v>
      </c>
    </row>
    <row r="13" spans="1:5" ht="15.75">
      <c r="A13" s="48"/>
      <c r="B13" s="10" t="s">
        <v>91</v>
      </c>
      <c r="C13" s="5" t="s">
        <v>10</v>
      </c>
      <c r="D13" s="7">
        <v>2</v>
      </c>
      <c r="E13" s="23">
        <f>756.94*D13</f>
        <v>1513.88</v>
      </c>
    </row>
    <row r="14" spans="1:5" ht="15.75">
      <c r="A14" s="48"/>
      <c r="B14" s="8" t="s">
        <v>41</v>
      </c>
      <c r="C14" s="5" t="s">
        <v>23</v>
      </c>
      <c r="D14" s="7"/>
      <c r="E14" s="23">
        <f>4670.09*D14</f>
        <v>0</v>
      </c>
    </row>
    <row r="15" spans="1:5" ht="15.75">
      <c r="A15" s="48"/>
      <c r="B15" s="11" t="s">
        <v>37</v>
      </c>
      <c r="C15" s="5" t="s">
        <v>15</v>
      </c>
      <c r="D15" s="7">
        <v>1</v>
      </c>
      <c r="E15" s="23">
        <f>497.45*D15</f>
        <v>497.45</v>
      </c>
    </row>
    <row r="16" spans="1:5" ht="15.75">
      <c r="A16" s="35"/>
      <c r="B16" s="11" t="s">
        <v>39</v>
      </c>
      <c r="C16" s="5" t="s">
        <v>15</v>
      </c>
      <c r="D16" s="7">
        <v>1</v>
      </c>
      <c r="E16" s="23">
        <f>305.33*D16</f>
        <v>305.33</v>
      </c>
    </row>
    <row r="17" spans="1:5" ht="15.75">
      <c r="A17" s="47" t="s">
        <v>141</v>
      </c>
      <c r="B17" s="8" t="s">
        <v>173</v>
      </c>
      <c r="C17" s="5" t="s">
        <v>15</v>
      </c>
      <c r="D17" s="7"/>
      <c r="E17" s="9">
        <f>D17*869.09</f>
        <v>0</v>
      </c>
    </row>
    <row r="18" spans="1:5" ht="15.75">
      <c r="A18" s="48"/>
      <c r="B18" s="8" t="s">
        <v>58</v>
      </c>
      <c r="C18" s="5" t="s">
        <v>15</v>
      </c>
      <c r="D18" s="7">
        <v>2</v>
      </c>
      <c r="E18" s="23">
        <f>92.12*D18</f>
        <v>184.24</v>
      </c>
    </row>
    <row r="19" spans="1:5" ht="15.75">
      <c r="A19" s="43"/>
      <c r="B19" s="8" t="s">
        <v>60</v>
      </c>
      <c r="C19" s="5" t="s">
        <v>86</v>
      </c>
      <c r="D19" s="32">
        <v>5</v>
      </c>
      <c r="E19" s="26">
        <f>258.31*D19</f>
        <v>1291.55</v>
      </c>
    </row>
    <row r="20" spans="1:5" ht="15.75">
      <c r="A20" s="1"/>
      <c r="B20" s="1"/>
      <c r="C20" s="1"/>
      <c r="D20" s="2"/>
      <c r="E20" s="37">
        <f>SUM(E7:E19)</f>
        <v>64833.799999999996</v>
      </c>
    </row>
  </sheetData>
  <sheetProtection/>
  <mergeCells count="4">
    <mergeCell ref="A7:A8"/>
    <mergeCell ref="A9:A10"/>
    <mergeCell ref="A12:A15"/>
    <mergeCell ref="A17:A1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21.7109375" style="0" customWidth="1"/>
    <col min="2" max="2" width="37.8515625" style="0" customWidth="1"/>
    <col min="3" max="5" width="14.7109375" style="0" customWidth="1"/>
  </cols>
  <sheetData>
    <row r="2" spans="1:5" ht="15.75">
      <c r="A2" s="1"/>
      <c r="B2" s="1" t="s">
        <v>180</v>
      </c>
      <c r="C2" s="1"/>
      <c r="D2" s="2"/>
      <c r="E2" s="1"/>
    </row>
    <row r="3" spans="1:5" ht="15.75">
      <c r="A3" s="1"/>
      <c r="B3" s="1" t="s">
        <v>179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44.25" customHeight="1">
      <c r="A5" s="4" t="s">
        <v>0</v>
      </c>
      <c r="B5" s="5" t="s">
        <v>1</v>
      </c>
      <c r="C5" s="4" t="s">
        <v>2</v>
      </c>
      <c r="D5" s="4" t="s">
        <v>114</v>
      </c>
      <c r="E5" s="15"/>
    </row>
    <row r="6" spans="1:5" ht="33.75" customHeight="1">
      <c r="A6" s="24" t="s">
        <v>137</v>
      </c>
      <c r="B6" s="6" t="s">
        <v>12</v>
      </c>
      <c r="C6" s="5" t="s">
        <v>7</v>
      </c>
      <c r="D6" s="7"/>
      <c r="E6" s="9">
        <f>4.8*D6</f>
        <v>0</v>
      </c>
    </row>
    <row r="7" spans="1:5" ht="29.25" customHeight="1">
      <c r="A7" s="25"/>
      <c r="B7" s="6" t="s">
        <v>67</v>
      </c>
      <c r="C7" s="5" t="s">
        <v>7</v>
      </c>
      <c r="D7" s="7">
        <v>50</v>
      </c>
      <c r="E7" s="23">
        <f>731.31*D7</f>
        <v>36565.5</v>
      </c>
    </row>
    <row r="8" spans="1:5" ht="28.5" customHeight="1">
      <c r="A8" s="64" t="s">
        <v>133</v>
      </c>
      <c r="B8" s="8" t="s">
        <v>21</v>
      </c>
      <c r="C8" s="5" t="s">
        <v>7</v>
      </c>
      <c r="D8" s="7">
        <v>2</v>
      </c>
      <c r="E8" s="26">
        <f>789.55*D8</f>
        <v>1579.1</v>
      </c>
    </row>
    <row r="9" spans="1:5" ht="20.25" customHeight="1">
      <c r="A9" s="70"/>
      <c r="B9" s="8" t="s">
        <v>22</v>
      </c>
      <c r="C9" s="5" t="s">
        <v>23</v>
      </c>
      <c r="D9" s="7"/>
      <c r="E9" s="23">
        <f>756.87*D9</f>
        <v>0</v>
      </c>
    </row>
    <row r="10" spans="1:5" ht="15.75">
      <c r="A10" s="47" t="s">
        <v>134</v>
      </c>
      <c r="B10" s="8" t="s">
        <v>33</v>
      </c>
      <c r="C10" s="5" t="s">
        <v>10</v>
      </c>
      <c r="D10" s="7"/>
      <c r="E10" s="23">
        <f>1546.79*D10</f>
        <v>0</v>
      </c>
    </row>
    <row r="11" spans="1:5" ht="15.75">
      <c r="A11" s="48"/>
      <c r="B11" s="8" t="s">
        <v>43</v>
      </c>
      <c r="C11" s="5" t="s">
        <v>90</v>
      </c>
      <c r="D11" s="7">
        <v>7</v>
      </c>
      <c r="E11" s="23">
        <f>4117.15/7*D11</f>
        <v>4117.15</v>
      </c>
    </row>
    <row r="12" spans="1:5" ht="15.75">
      <c r="A12" s="47" t="s">
        <v>135</v>
      </c>
      <c r="B12" s="8" t="s">
        <v>47</v>
      </c>
      <c r="C12" s="5" t="s">
        <v>10</v>
      </c>
      <c r="D12" s="7"/>
      <c r="E12" s="23">
        <f>489.65*D12</f>
        <v>0</v>
      </c>
    </row>
    <row r="13" spans="1:5" ht="15.75">
      <c r="A13" s="48"/>
      <c r="B13" s="11" t="s">
        <v>39</v>
      </c>
      <c r="C13" s="5" t="s">
        <v>15</v>
      </c>
      <c r="D13" s="7">
        <v>1</v>
      </c>
      <c r="E13" s="23">
        <f>305.33*D13</f>
        <v>305.33</v>
      </c>
    </row>
    <row r="14" spans="1:5" ht="15.75">
      <c r="A14" s="49"/>
      <c r="B14" s="8" t="s">
        <v>50</v>
      </c>
      <c r="C14" s="5" t="s">
        <v>10</v>
      </c>
      <c r="D14" s="7">
        <v>5</v>
      </c>
      <c r="E14" s="26">
        <f>890.37*D14</f>
        <v>4451.85</v>
      </c>
    </row>
    <row r="15" spans="1:5" ht="72" customHeight="1">
      <c r="A15" s="47" t="s">
        <v>141</v>
      </c>
      <c r="B15" s="6" t="s">
        <v>56</v>
      </c>
      <c r="C15" s="5" t="s">
        <v>15</v>
      </c>
      <c r="D15" s="7"/>
      <c r="E15" s="23">
        <f>1032.4*D15</f>
        <v>0</v>
      </c>
    </row>
    <row r="16" spans="1:5" ht="15.75">
      <c r="A16" s="48"/>
      <c r="B16" s="8" t="s">
        <v>58</v>
      </c>
      <c r="C16" s="5" t="s">
        <v>15</v>
      </c>
      <c r="D16" s="7">
        <v>1</v>
      </c>
      <c r="E16" s="23">
        <f>92.12*D16</f>
        <v>92.12</v>
      </c>
    </row>
    <row r="17" spans="1:5" ht="15.75">
      <c r="A17" s="43"/>
      <c r="B17" s="8" t="s">
        <v>60</v>
      </c>
      <c r="C17" s="5" t="s">
        <v>86</v>
      </c>
      <c r="D17" s="30">
        <v>2.13</v>
      </c>
      <c r="E17" s="26">
        <f>258.31*D17</f>
        <v>550.2003</v>
      </c>
    </row>
    <row r="18" spans="1:5" ht="37.5" customHeight="1">
      <c r="A18" s="6" t="s">
        <v>140</v>
      </c>
      <c r="B18" s="6" t="s">
        <v>181</v>
      </c>
      <c r="C18" s="5"/>
      <c r="D18" s="7">
        <v>15</v>
      </c>
      <c r="E18" s="26">
        <f>921.35*D18</f>
        <v>13820.25</v>
      </c>
    </row>
    <row r="19" spans="1:5" ht="15.75">
      <c r="A19" s="1"/>
      <c r="B19" s="1"/>
      <c r="C19" s="1"/>
      <c r="D19" s="2"/>
      <c r="E19" s="37">
        <f>SUM(E6:E18)</f>
        <v>61481.5003</v>
      </c>
    </row>
  </sheetData>
  <sheetProtection/>
  <mergeCells count="4">
    <mergeCell ref="A10:A11"/>
    <mergeCell ref="A12:A14"/>
    <mergeCell ref="A15:A16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21.7109375" style="0" customWidth="1"/>
    <col min="2" max="2" width="39.421875" style="0" customWidth="1"/>
    <col min="3" max="5" width="12.7109375" style="0" customWidth="1"/>
  </cols>
  <sheetData>
    <row r="2" spans="1:5" ht="15.75">
      <c r="A2" s="1"/>
      <c r="B2" s="1" t="s">
        <v>182</v>
      </c>
      <c r="C2" s="1"/>
      <c r="D2" s="2"/>
      <c r="E2" s="1"/>
    </row>
    <row r="3" spans="1:5" ht="15.75">
      <c r="A3" s="1"/>
      <c r="B3" s="1" t="s">
        <v>179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51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47.25" customHeight="1">
      <c r="A7" s="24" t="s">
        <v>132</v>
      </c>
      <c r="B7" s="6" t="s">
        <v>12</v>
      </c>
      <c r="C7" s="5" t="s">
        <v>7</v>
      </c>
      <c r="D7" s="7"/>
      <c r="E7" s="9">
        <f>4.8*D7</f>
        <v>0</v>
      </c>
    </row>
    <row r="8" spans="1:5" ht="15.75">
      <c r="A8" s="25"/>
      <c r="B8" s="6" t="s">
        <v>67</v>
      </c>
      <c r="C8" s="5" t="s">
        <v>7</v>
      </c>
      <c r="D8" s="7">
        <v>18</v>
      </c>
      <c r="E8" s="23">
        <f>731.31*D8</f>
        <v>13163.579999999998</v>
      </c>
    </row>
    <row r="9" spans="1:5" ht="15.75">
      <c r="A9" s="64" t="s">
        <v>138</v>
      </c>
      <c r="B9" s="8" t="s">
        <v>21</v>
      </c>
      <c r="C9" s="5" t="s">
        <v>7</v>
      </c>
      <c r="D9" s="7">
        <v>2</v>
      </c>
      <c r="E9" s="26">
        <f>789.55*D9</f>
        <v>1579.1</v>
      </c>
    </row>
    <row r="10" spans="1:5" ht="38.25" customHeight="1">
      <c r="A10" s="65"/>
      <c r="B10" s="8" t="s">
        <v>22</v>
      </c>
      <c r="C10" s="5" t="s">
        <v>23</v>
      </c>
      <c r="D10" s="7"/>
      <c r="E10" s="23">
        <f>756.87*D10</f>
        <v>0</v>
      </c>
    </row>
    <row r="11" spans="1:5" ht="15.75">
      <c r="A11" s="47" t="s">
        <v>135</v>
      </c>
      <c r="B11" s="8" t="s">
        <v>47</v>
      </c>
      <c r="C11" s="5" t="s">
        <v>10</v>
      </c>
      <c r="D11" s="7"/>
      <c r="E11" s="23">
        <f>489.65*D11</f>
        <v>0</v>
      </c>
    </row>
    <row r="12" spans="1:5" ht="15.75">
      <c r="A12" s="48"/>
      <c r="B12" s="8" t="s">
        <v>41</v>
      </c>
      <c r="C12" s="5" t="s">
        <v>23</v>
      </c>
      <c r="D12" s="7"/>
      <c r="E12" s="23">
        <f>4670.09*D12</f>
        <v>0</v>
      </c>
    </row>
    <row r="13" spans="1:5" ht="15.75">
      <c r="A13" s="48"/>
      <c r="B13" s="11" t="s">
        <v>38</v>
      </c>
      <c r="C13" s="5" t="s">
        <v>15</v>
      </c>
      <c r="D13" s="7">
        <f>1</f>
        <v>1</v>
      </c>
      <c r="E13" s="23">
        <f>497.45*D13</f>
        <v>497.45</v>
      </c>
    </row>
    <row r="14" spans="1:5" ht="15.75">
      <c r="A14" s="35"/>
      <c r="B14" s="11" t="s">
        <v>39</v>
      </c>
      <c r="C14" s="5" t="s">
        <v>15</v>
      </c>
      <c r="D14" s="7">
        <f>2</f>
        <v>2</v>
      </c>
      <c r="E14" s="23">
        <f>305.33*D14</f>
        <v>610.66</v>
      </c>
    </row>
    <row r="15" spans="1:5" ht="15.75">
      <c r="A15" s="35"/>
      <c r="B15" s="8" t="s">
        <v>50</v>
      </c>
      <c r="C15" s="5" t="s">
        <v>10</v>
      </c>
      <c r="D15" s="7">
        <f>2+0.5</f>
        <v>2.5</v>
      </c>
      <c r="E15" s="23">
        <f>890.37*D15</f>
        <v>2225.925</v>
      </c>
    </row>
    <row r="16" spans="1:5" ht="15.75">
      <c r="A16" s="47" t="s">
        <v>141</v>
      </c>
      <c r="B16" s="8" t="s">
        <v>54</v>
      </c>
      <c r="C16" s="5" t="s">
        <v>55</v>
      </c>
      <c r="D16" s="7"/>
      <c r="E16" s="9"/>
    </row>
    <row r="17" spans="1:5" ht="15.75">
      <c r="A17" s="48"/>
      <c r="B17" s="8" t="s">
        <v>58</v>
      </c>
      <c r="C17" s="5" t="s">
        <v>15</v>
      </c>
      <c r="D17" s="7">
        <v>2</v>
      </c>
      <c r="E17" s="23">
        <f>92.12*D17</f>
        <v>184.24</v>
      </c>
    </row>
    <row r="18" spans="1:5" ht="15.75">
      <c r="A18" s="49"/>
      <c r="B18" s="8" t="s">
        <v>60</v>
      </c>
      <c r="C18" s="5" t="s">
        <v>86</v>
      </c>
      <c r="D18" s="30">
        <v>3.764</v>
      </c>
      <c r="E18" s="26">
        <f>258.31*D18</f>
        <v>972.27884</v>
      </c>
    </row>
    <row r="19" spans="1:5" ht="15.75">
      <c r="A19" s="1"/>
      <c r="B19" s="1"/>
      <c r="C19" s="1"/>
      <c r="D19" s="2"/>
      <c r="E19" s="37">
        <f>SUM(E7:E18)</f>
        <v>19233.23384</v>
      </c>
    </row>
  </sheetData>
  <sheetProtection/>
  <mergeCells count="3">
    <mergeCell ref="A9:A10"/>
    <mergeCell ref="A11:A13"/>
    <mergeCell ref="A16:A1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2.140625" style="0" customWidth="1"/>
    <col min="2" max="2" width="39.00390625" style="0" customWidth="1"/>
    <col min="3" max="5" width="13.00390625" style="0" customWidth="1"/>
  </cols>
  <sheetData>
    <row r="2" spans="1:5" ht="15.75">
      <c r="A2" s="1"/>
      <c r="B2" s="1" t="s">
        <v>183</v>
      </c>
      <c r="C2" s="1"/>
      <c r="D2" s="2"/>
      <c r="E2" s="1"/>
    </row>
    <row r="3" spans="1:5" ht="15.75">
      <c r="A3" s="1"/>
      <c r="B3" s="1" t="s">
        <v>179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2.75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42" customHeight="1">
      <c r="A7" s="71" t="s">
        <v>137</v>
      </c>
      <c r="B7" s="6" t="s">
        <v>12</v>
      </c>
      <c r="C7" s="5" t="s">
        <v>7</v>
      </c>
      <c r="D7" s="7"/>
      <c r="E7" s="9">
        <f>4.8*D7</f>
        <v>0</v>
      </c>
    </row>
    <row r="8" spans="1:5" ht="33" customHeight="1">
      <c r="A8" s="72"/>
      <c r="B8" s="6" t="s">
        <v>67</v>
      </c>
      <c r="C8" s="5" t="s">
        <v>7</v>
      </c>
      <c r="D8" s="32">
        <v>15</v>
      </c>
      <c r="E8" s="26">
        <f>731.31*D8</f>
        <v>10969.65</v>
      </c>
    </row>
    <row r="9" spans="1:5" ht="34.5" customHeight="1">
      <c r="A9" s="69" t="s">
        <v>133</v>
      </c>
      <c r="B9" s="8" t="s">
        <v>21</v>
      </c>
      <c r="C9" s="5" t="s">
        <v>7</v>
      </c>
      <c r="D9" s="7">
        <v>5.2</v>
      </c>
      <c r="E9" s="26">
        <f>789.55*D9</f>
        <v>4105.66</v>
      </c>
    </row>
    <row r="10" spans="1:5" ht="15.75">
      <c r="A10" s="64" t="s">
        <v>134</v>
      </c>
      <c r="B10" s="8" t="s">
        <v>33</v>
      </c>
      <c r="C10" s="5" t="s">
        <v>10</v>
      </c>
      <c r="D10" s="7"/>
      <c r="E10" s="23">
        <f>1546.79*D10</f>
        <v>0</v>
      </c>
    </row>
    <row r="11" spans="1:5" ht="15.75">
      <c r="A11" s="73"/>
      <c r="B11" s="8" t="s">
        <v>43</v>
      </c>
      <c r="C11" s="5" t="s">
        <v>90</v>
      </c>
      <c r="D11" s="7">
        <v>21</v>
      </c>
      <c r="E11" s="23">
        <f>4117.15/7*D11</f>
        <v>12351.45</v>
      </c>
    </row>
    <row r="12" spans="1:5" ht="18.75">
      <c r="A12" s="74"/>
      <c r="B12" s="8" t="s">
        <v>44</v>
      </c>
      <c r="C12" s="5" t="s">
        <v>45</v>
      </c>
      <c r="D12" s="7">
        <v>10</v>
      </c>
      <c r="E12" s="9">
        <f>228.59*D12</f>
        <v>2285.9</v>
      </c>
    </row>
    <row r="13" spans="1:5" ht="15.75">
      <c r="A13" s="64" t="s">
        <v>139</v>
      </c>
      <c r="B13" s="8" t="s">
        <v>47</v>
      </c>
      <c r="C13" s="5" t="s">
        <v>10</v>
      </c>
      <c r="D13" s="7">
        <v>8</v>
      </c>
      <c r="E13" s="23">
        <f>489.65*D13</f>
        <v>3917.2</v>
      </c>
    </row>
    <row r="14" spans="1:5" ht="15.75">
      <c r="A14" s="73"/>
      <c r="B14" s="10" t="s">
        <v>91</v>
      </c>
      <c r="C14" s="5" t="s">
        <v>10</v>
      </c>
      <c r="D14" s="7">
        <v>4</v>
      </c>
      <c r="E14" s="23">
        <f>756.94*D14</f>
        <v>3027.76</v>
      </c>
    </row>
    <row r="15" spans="1:5" ht="15.75">
      <c r="A15" s="73"/>
      <c r="B15" s="8" t="s">
        <v>41</v>
      </c>
      <c r="C15" s="5" t="s">
        <v>23</v>
      </c>
      <c r="D15" s="7">
        <v>1</v>
      </c>
      <c r="E15" s="23">
        <f>4670.09*D15</f>
        <v>4670.09</v>
      </c>
    </row>
    <row r="16" spans="1:5" ht="15.75">
      <c r="A16" s="75"/>
      <c r="B16" s="11" t="s">
        <v>37</v>
      </c>
      <c r="C16" s="5" t="s">
        <v>15</v>
      </c>
      <c r="D16" s="7">
        <v>2</v>
      </c>
      <c r="E16" s="23">
        <f>497.45*D16</f>
        <v>994.9</v>
      </c>
    </row>
    <row r="17" spans="1:5" ht="15.75">
      <c r="A17" s="75"/>
      <c r="B17" s="11" t="s">
        <v>39</v>
      </c>
      <c r="C17" s="5" t="s">
        <v>15</v>
      </c>
      <c r="D17" s="7">
        <v>2</v>
      </c>
      <c r="E17" s="23">
        <f>305.33*D17</f>
        <v>610.66</v>
      </c>
    </row>
    <row r="18" spans="1:5" ht="15.75">
      <c r="A18" s="75"/>
      <c r="B18" s="8" t="s">
        <v>50</v>
      </c>
      <c r="C18" s="5" t="s">
        <v>10</v>
      </c>
      <c r="D18" s="7">
        <v>3</v>
      </c>
      <c r="E18" s="23">
        <f>890.37*D18</f>
        <v>2671.11</v>
      </c>
    </row>
    <row r="19" spans="1:5" ht="15.75">
      <c r="A19" s="74"/>
      <c r="B19" s="8" t="s">
        <v>127</v>
      </c>
      <c r="C19" s="5" t="s">
        <v>15</v>
      </c>
      <c r="D19" s="7">
        <v>2</v>
      </c>
      <c r="E19" s="23">
        <f>1824.71*D19</f>
        <v>3649.42</v>
      </c>
    </row>
    <row r="20" spans="1:5" ht="15.75">
      <c r="A20" s="75"/>
      <c r="B20" s="12" t="s">
        <v>57</v>
      </c>
      <c r="C20" s="5" t="s">
        <v>15</v>
      </c>
      <c r="D20" s="7">
        <v>3</v>
      </c>
      <c r="E20" s="23">
        <f>1472.29*D20</f>
        <v>4416.87</v>
      </c>
    </row>
    <row r="21" spans="1:5" ht="15.75">
      <c r="A21" s="64" t="s">
        <v>136</v>
      </c>
      <c r="B21" s="8" t="s">
        <v>58</v>
      </c>
      <c r="C21" s="5" t="s">
        <v>15</v>
      </c>
      <c r="D21" s="7">
        <v>3</v>
      </c>
      <c r="E21" s="23">
        <f>92.12*D21</f>
        <v>276.36</v>
      </c>
    </row>
    <row r="22" spans="1:5" ht="15.75">
      <c r="A22" s="73"/>
      <c r="B22" s="8" t="s">
        <v>59</v>
      </c>
      <c r="C22" s="5" t="s">
        <v>15</v>
      </c>
      <c r="D22" s="7"/>
      <c r="E22" s="23">
        <f>546.92*D22</f>
        <v>0</v>
      </c>
    </row>
    <row r="23" spans="1:5" ht="15.75">
      <c r="A23" s="65"/>
      <c r="B23" s="8" t="s">
        <v>60</v>
      </c>
      <c r="C23" s="5" t="s">
        <v>86</v>
      </c>
      <c r="D23" s="30">
        <v>8.584</v>
      </c>
      <c r="E23" s="26">
        <f>258.31*D23</f>
        <v>2217.33304</v>
      </c>
    </row>
    <row r="24" spans="1:5" ht="33.75" customHeight="1">
      <c r="A24" s="69" t="s">
        <v>140</v>
      </c>
      <c r="B24" s="6" t="s">
        <v>83</v>
      </c>
      <c r="C24" s="5"/>
      <c r="D24" s="7">
        <v>3</v>
      </c>
      <c r="E24" s="23">
        <f>921.35*D24</f>
        <v>2764.05</v>
      </c>
    </row>
    <row r="25" spans="1:5" ht="15.75">
      <c r="A25" s="74"/>
      <c r="B25" s="8" t="s">
        <v>113</v>
      </c>
      <c r="C25" s="5" t="s">
        <v>19</v>
      </c>
      <c r="D25" s="7"/>
      <c r="E25" s="23">
        <f>1351.97*D25</f>
        <v>0</v>
      </c>
    </row>
    <row r="26" spans="1:5" ht="15.75">
      <c r="A26" s="1"/>
      <c r="B26" s="1"/>
      <c r="C26" s="1"/>
      <c r="D26" s="2"/>
      <c r="E26" s="37">
        <f>SUM(E7:E25)</f>
        <v>58928.413040000014</v>
      </c>
    </row>
  </sheetData>
  <sheetProtection/>
  <mergeCells count="3">
    <mergeCell ref="A10:A11"/>
    <mergeCell ref="A13:A15"/>
    <mergeCell ref="A21:A23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21.57421875" style="0" customWidth="1"/>
    <col min="2" max="2" width="39.140625" style="0" customWidth="1"/>
    <col min="3" max="5" width="11.7109375" style="0" customWidth="1"/>
  </cols>
  <sheetData>
    <row r="2" spans="1:5" ht="15.75">
      <c r="A2" s="1"/>
      <c r="B2" s="1" t="s">
        <v>184</v>
      </c>
      <c r="C2" s="1"/>
      <c r="D2" s="2"/>
      <c r="E2" s="1"/>
    </row>
    <row r="3" spans="1:5" ht="15.75">
      <c r="A3" s="1"/>
      <c r="B3" s="1" t="s">
        <v>179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39.75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15.75">
      <c r="A7" s="24" t="s">
        <v>132</v>
      </c>
      <c r="B7" s="6" t="s">
        <v>67</v>
      </c>
      <c r="C7" s="5" t="s">
        <v>7</v>
      </c>
      <c r="D7" s="7">
        <v>15</v>
      </c>
      <c r="E7" s="23">
        <f>731.31*D7</f>
        <v>10969.65</v>
      </c>
    </row>
    <row r="8" spans="1:5" ht="15.75">
      <c r="A8" s="47" t="s">
        <v>133</v>
      </c>
      <c r="B8" s="8" t="s">
        <v>21</v>
      </c>
      <c r="C8" s="5" t="s">
        <v>7</v>
      </c>
      <c r="D8" s="7">
        <v>4</v>
      </c>
      <c r="E8" s="26">
        <f>789.55*D8</f>
        <v>3158.2</v>
      </c>
    </row>
    <row r="9" spans="1:5" ht="15.75">
      <c r="A9" s="49"/>
      <c r="B9" s="8" t="s">
        <v>22</v>
      </c>
      <c r="C9" s="5" t="s">
        <v>23</v>
      </c>
      <c r="D9" s="7"/>
      <c r="E9" s="23">
        <f>756.87*D9</f>
        <v>0</v>
      </c>
    </row>
    <row r="10" spans="1:5" ht="15.75">
      <c r="A10" s="47" t="s">
        <v>134</v>
      </c>
      <c r="B10" s="8" t="s">
        <v>33</v>
      </c>
      <c r="C10" s="5" t="s">
        <v>10</v>
      </c>
      <c r="D10" s="7"/>
      <c r="E10" s="23">
        <f>1546.79*D10</f>
        <v>0</v>
      </c>
    </row>
    <row r="11" spans="1:5" ht="15.75">
      <c r="A11" s="48"/>
      <c r="B11" s="8" t="s">
        <v>43</v>
      </c>
      <c r="C11" s="5" t="s">
        <v>90</v>
      </c>
      <c r="D11" s="7">
        <v>14</v>
      </c>
      <c r="E11" s="23">
        <f>4117.15/7*D11</f>
        <v>8234.3</v>
      </c>
    </row>
    <row r="12" spans="1:5" ht="15.75">
      <c r="A12" s="47" t="s">
        <v>135</v>
      </c>
      <c r="B12" s="8" t="s">
        <v>47</v>
      </c>
      <c r="C12" s="5" t="s">
        <v>10</v>
      </c>
      <c r="D12" s="7">
        <v>6</v>
      </c>
      <c r="E12" s="23">
        <f>489.65*D12</f>
        <v>2937.8999999999996</v>
      </c>
    </row>
    <row r="13" spans="1:5" ht="15.75">
      <c r="A13" s="48"/>
      <c r="B13" s="10" t="s">
        <v>91</v>
      </c>
      <c r="C13" s="5" t="s">
        <v>10</v>
      </c>
      <c r="D13" s="7">
        <v>2</v>
      </c>
      <c r="E13" s="23">
        <f>756.94*D13</f>
        <v>1513.88</v>
      </c>
    </row>
    <row r="14" spans="1:5" ht="15.75">
      <c r="A14" s="48"/>
      <c r="B14" s="8" t="s">
        <v>41</v>
      </c>
      <c r="C14" s="5" t="s">
        <v>23</v>
      </c>
      <c r="D14" s="7"/>
      <c r="E14" s="23">
        <f>4670.09*D14</f>
        <v>0</v>
      </c>
    </row>
    <row r="15" spans="1:5" ht="15.75">
      <c r="A15" s="35"/>
      <c r="B15" s="11" t="s">
        <v>37</v>
      </c>
      <c r="C15" s="5" t="s">
        <v>15</v>
      </c>
      <c r="D15" s="7">
        <v>1</v>
      </c>
      <c r="E15" s="23">
        <f>497.45*D15</f>
        <v>497.45</v>
      </c>
    </row>
    <row r="16" spans="1:5" ht="15.75">
      <c r="A16" s="35"/>
      <c r="B16" s="11" t="s">
        <v>39</v>
      </c>
      <c r="C16" s="5" t="s">
        <v>15</v>
      </c>
      <c r="D16" s="7">
        <v>2</v>
      </c>
      <c r="E16" s="23">
        <f>305.33*D16</f>
        <v>610.66</v>
      </c>
    </row>
    <row r="17" spans="1:5" ht="15.75">
      <c r="A17" s="43"/>
      <c r="B17" s="8" t="s">
        <v>127</v>
      </c>
      <c r="C17" s="5" t="s">
        <v>15</v>
      </c>
      <c r="D17" s="7">
        <v>1</v>
      </c>
      <c r="E17" s="23">
        <f>1824.71*D17</f>
        <v>1824.71</v>
      </c>
    </row>
    <row r="18" spans="1:5" ht="47.25" customHeight="1">
      <c r="A18" s="42" t="s">
        <v>141</v>
      </c>
      <c r="B18" s="8" t="s">
        <v>54</v>
      </c>
      <c r="C18" s="5" t="s">
        <v>55</v>
      </c>
      <c r="D18" s="7"/>
      <c r="E18" s="9"/>
    </row>
    <row r="19" spans="1:5" ht="15.75">
      <c r="A19" s="35"/>
      <c r="B19" s="12" t="s">
        <v>57</v>
      </c>
      <c r="C19" s="5" t="s">
        <v>15</v>
      </c>
      <c r="D19" s="7">
        <v>2</v>
      </c>
      <c r="E19" s="23">
        <f>1472.29*D19</f>
        <v>2944.58</v>
      </c>
    </row>
    <row r="20" spans="1:5" ht="15.75">
      <c r="A20" s="35"/>
      <c r="B20" s="8" t="s">
        <v>58</v>
      </c>
      <c r="C20" s="5" t="s">
        <v>15</v>
      </c>
      <c r="D20" s="7">
        <v>4</v>
      </c>
      <c r="E20" s="23">
        <f>92.12*D20</f>
        <v>368.48</v>
      </c>
    </row>
    <row r="21" spans="1:5" ht="15.75">
      <c r="A21" s="43"/>
      <c r="B21" s="8" t="s">
        <v>60</v>
      </c>
      <c r="C21" s="5" t="s">
        <v>86</v>
      </c>
      <c r="D21" s="30">
        <v>2.132</v>
      </c>
      <c r="E21" s="26">
        <f>258.31*D21</f>
        <v>550.7169200000001</v>
      </c>
    </row>
    <row r="22" spans="1:5" ht="15.75">
      <c r="A22" s="1"/>
      <c r="B22" s="1"/>
      <c r="C22" s="1"/>
      <c r="D22" s="2"/>
      <c r="E22" s="37">
        <f>SUM(E7:E21)</f>
        <v>33610.52692</v>
      </c>
    </row>
  </sheetData>
  <sheetProtection/>
  <mergeCells count="3">
    <mergeCell ref="A8:A9"/>
    <mergeCell ref="A10:A11"/>
    <mergeCell ref="A12:A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1.8515625" style="22" customWidth="1"/>
    <col min="6" max="6" width="8.8515625" style="3" customWidth="1"/>
    <col min="7" max="16384" width="9.140625" style="3" customWidth="1"/>
  </cols>
  <sheetData>
    <row r="1" spans="1:4" ht="18.75" customHeight="1">
      <c r="A1" s="1"/>
      <c r="B1" s="1" t="s">
        <v>77</v>
      </c>
      <c r="C1" s="1"/>
      <c r="D1" s="2"/>
    </row>
    <row r="2" spans="1:4" ht="17.25" customHeight="1">
      <c r="A2" s="1"/>
      <c r="C2" s="1"/>
      <c r="D2" s="2"/>
    </row>
    <row r="3" spans="1:4" ht="15.75">
      <c r="A3" s="1"/>
      <c r="B3" s="1"/>
      <c r="C3" s="2"/>
      <c r="D3" s="3"/>
    </row>
    <row r="4" spans="1:4" ht="8.25" customHeight="1">
      <c r="A4" s="1"/>
      <c r="B4" s="1"/>
      <c r="C4" s="1"/>
      <c r="D4" s="2"/>
    </row>
    <row r="5" spans="1:5" ht="47.25">
      <c r="A5" s="4" t="s">
        <v>0</v>
      </c>
      <c r="B5" s="5" t="s">
        <v>1</v>
      </c>
      <c r="C5" s="4" t="s">
        <v>2</v>
      </c>
      <c r="D5" s="4" t="s">
        <v>114</v>
      </c>
      <c r="E5" s="15"/>
    </row>
    <row r="6" spans="1:5" ht="19.5" customHeight="1">
      <c r="A6" s="45" t="s">
        <v>132</v>
      </c>
      <c r="B6" s="6" t="s">
        <v>12</v>
      </c>
      <c r="C6" s="5" t="s">
        <v>7</v>
      </c>
      <c r="D6" s="7"/>
      <c r="E6" s="9">
        <f>4.8*D6</f>
        <v>0</v>
      </c>
    </row>
    <row r="7" spans="1:5" ht="23.25" customHeight="1">
      <c r="A7" s="56"/>
      <c r="B7" s="6" t="s">
        <v>67</v>
      </c>
      <c r="C7" s="5" t="s">
        <v>7</v>
      </c>
      <c r="D7" s="32">
        <v>22</v>
      </c>
      <c r="E7" s="31">
        <f>731.31*D7</f>
        <v>16088.82</v>
      </c>
    </row>
    <row r="8" spans="1:5" ht="16.5" customHeight="1">
      <c r="A8" s="47" t="s">
        <v>134</v>
      </c>
      <c r="B8" s="8" t="s">
        <v>33</v>
      </c>
      <c r="C8" s="5" t="s">
        <v>10</v>
      </c>
      <c r="D8" s="7"/>
      <c r="E8" s="23">
        <f>1546.79*D8</f>
        <v>0</v>
      </c>
    </row>
    <row r="9" spans="1:5" ht="15.75" customHeight="1">
      <c r="A9" s="48"/>
      <c r="B9" s="8" t="s">
        <v>43</v>
      </c>
      <c r="C9" s="5" t="s">
        <v>90</v>
      </c>
      <c r="D9" s="7">
        <v>7</v>
      </c>
      <c r="E9" s="26">
        <f>4117.15/7*D9</f>
        <v>4117.15</v>
      </c>
    </row>
    <row r="10" spans="1:5" ht="18.75" customHeight="1">
      <c r="A10" s="49"/>
      <c r="B10" s="8" t="s">
        <v>44</v>
      </c>
      <c r="C10" s="5" t="s">
        <v>45</v>
      </c>
      <c r="D10" s="7"/>
      <c r="E10" s="9">
        <f>190.24/0.017*D10</f>
        <v>0</v>
      </c>
    </row>
    <row r="11" spans="1:5" ht="16.5" customHeight="1">
      <c r="A11" s="35"/>
      <c r="B11" s="8" t="s">
        <v>142</v>
      </c>
      <c r="C11" s="5" t="s">
        <v>15</v>
      </c>
      <c r="D11" s="7">
        <v>3</v>
      </c>
      <c r="E11" s="23">
        <f>588.82*D11+9200*3</f>
        <v>29366.46</v>
      </c>
    </row>
    <row r="12" spans="1:5" ht="15.75" customHeight="1">
      <c r="A12" s="47" t="s">
        <v>136</v>
      </c>
      <c r="B12" s="8" t="s">
        <v>54</v>
      </c>
      <c r="C12" s="5" t="s">
        <v>55</v>
      </c>
      <c r="D12" s="7"/>
      <c r="E12" s="9"/>
    </row>
    <row r="13" spans="1:5" ht="15.75">
      <c r="A13" s="48"/>
      <c r="B13" s="8" t="s">
        <v>58</v>
      </c>
      <c r="C13" s="5" t="s">
        <v>15</v>
      </c>
      <c r="D13" s="7">
        <v>2</v>
      </c>
      <c r="E13" s="23">
        <f>92.12*D13</f>
        <v>184.24</v>
      </c>
    </row>
    <row r="14" spans="1:5" ht="15.75">
      <c r="A14" s="48"/>
      <c r="B14" s="8" t="s">
        <v>59</v>
      </c>
      <c r="C14" s="5" t="s">
        <v>15</v>
      </c>
      <c r="D14" s="7"/>
      <c r="E14" s="23">
        <f>546.92*D14</f>
        <v>0</v>
      </c>
    </row>
    <row r="15" spans="1:5" ht="15.75">
      <c r="A15" s="49"/>
      <c r="B15" s="8" t="s">
        <v>60</v>
      </c>
      <c r="C15" s="5" t="s">
        <v>86</v>
      </c>
      <c r="D15" s="29">
        <v>3.204</v>
      </c>
      <c r="E15" s="26">
        <f>258.31*D15</f>
        <v>827.6252400000001</v>
      </c>
    </row>
    <row r="16" spans="1:5" ht="15.75">
      <c r="A16" s="1"/>
      <c r="B16" s="1"/>
      <c r="C16" s="1"/>
      <c r="D16" s="2"/>
      <c r="E16" s="37">
        <f>SUM(E6:E15)</f>
        <v>50584.29524</v>
      </c>
    </row>
  </sheetData>
  <sheetProtection/>
  <mergeCells count="3">
    <mergeCell ref="A12:A15"/>
    <mergeCell ref="A6:A7"/>
    <mergeCell ref="A8:A10"/>
  </mergeCells>
  <printOptions/>
  <pageMargins left="0.984251968503937" right="0" top="0.3937007874015748" bottom="0.3937007874015748" header="0" footer="0"/>
  <pageSetup fitToHeight="2" horizontalDpi="300" verticalDpi="300" orientation="portrait" paperSize="9" scale="84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3.8515625" style="0" customWidth="1"/>
    <col min="2" max="2" width="34.421875" style="0" customWidth="1"/>
    <col min="3" max="5" width="12.57421875" style="0" customWidth="1"/>
  </cols>
  <sheetData>
    <row r="2" spans="1:5" ht="15.75">
      <c r="A2" s="1"/>
      <c r="B2" s="1" t="s">
        <v>185</v>
      </c>
      <c r="C2" s="1"/>
      <c r="D2" s="2"/>
      <c r="E2" s="1"/>
    </row>
    <row r="3" spans="1:5" ht="15.75">
      <c r="A3" s="1"/>
      <c r="B3" s="1" t="s">
        <v>179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54.75" customHeight="1">
      <c r="A5" s="4" t="s">
        <v>0</v>
      </c>
      <c r="B5" s="5" t="s">
        <v>1</v>
      </c>
      <c r="C5" s="4" t="s">
        <v>2</v>
      </c>
      <c r="D5" s="4" t="s">
        <v>114</v>
      </c>
      <c r="E5" s="15"/>
    </row>
    <row r="6" spans="1:5" ht="15.75">
      <c r="A6" s="47" t="s">
        <v>138</v>
      </c>
      <c r="B6" s="8" t="s">
        <v>21</v>
      </c>
      <c r="C6" s="5" t="s">
        <v>7</v>
      </c>
      <c r="D6" s="7"/>
      <c r="E6" s="26">
        <f>789.55*D6</f>
        <v>0</v>
      </c>
    </row>
    <row r="7" spans="1:5" ht="33" customHeight="1">
      <c r="A7" s="49"/>
      <c r="B7" s="8" t="s">
        <v>22</v>
      </c>
      <c r="C7" s="5" t="s">
        <v>23</v>
      </c>
      <c r="D7" s="7"/>
      <c r="E7" s="23">
        <f>756.87*D7</f>
        <v>0</v>
      </c>
    </row>
    <row r="8" spans="1:5" ht="15.75">
      <c r="A8" s="47" t="s">
        <v>148</v>
      </c>
      <c r="B8" s="8" t="s">
        <v>146</v>
      </c>
      <c r="C8" s="5" t="s">
        <v>15</v>
      </c>
      <c r="D8" s="7"/>
      <c r="E8" s="9">
        <v>36697</v>
      </c>
    </row>
    <row r="9" spans="1:5" ht="21" customHeight="1">
      <c r="A9" s="49"/>
      <c r="B9" s="6" t="s">
        <v>88</v>
      </c>
      <c r="C9" s="5" t="s">
        <v>31</v>
      </c>
      <c r="D9" s="7"/>
      <c r="E9" s="9"/>
    </row>
    <row r="10" spans="1:5" ht="15.75">
      <c r="A10" s="1"/>
      <c r="B10" s="1"/>
      <c r="C10" s="1"/>
      <c r="D10" s="2"/>
      <c r="E10" s="37">
        <f>SUM(E6:E9)</f>
        <v>36697</v>
      </c>
    </row>
    <row r="11" spans="1:5" ht="14.25">
      <c r="A11" s="3"/>
      <c r="B11" s="3"/>
      <c r="C11" s="3"/>
      <c r="D11" s="13"/>
      <c r="E11" s="3"/>
    </row>
  </sheetData>
  <sheetProtection/>
  <mergeCells count="2">
    <mergeCell ref="A6:A7"/>
    <mergeCell ref="A8:A9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4">
      <selection activeCell="E15" sqref="E15"/>
    </sheetView>
  </sheetViews>
  <sheetFormatPr defaultColWidth="9.140625" defaultRowHeight="12.75"/>
  <cols>
    <col min="1" max="1" width="14.140625" style="0" customWidth="1"/>
    <col min="2" max="2" width="34.7109375" style="0" customWidth="1"/>
    <col min="3" max="5" width="12.7109375" style="0" customWidth="1"/>
  </cols>
  <sheetData>
    <row r="2" spans="1:5" ht="15.75">
      <c r="A2" s="1"/>
      <c r="B2" s="1" t="s">
        <v>186</v>
      </c>
      <c r="C2" s="1"/>
      <c r="D2" s="2"/>
      <c r="E2" s="1"/>
    </row>
    <row r="3" spans="1:5" ht="15.75">
      <c r="A3" s="1"/>
      <c r="B3" s="1" t="s">
        <v>179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50.25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34.5" customHeight="1">
      <c r="A7" s="42" t="s">
        <v>144</v>
      </c>
      <c r="B7" s="8" t="s">
        <v>146</v>
      </c>
      <c r="C7" s="5" t="s">
        <v>15</v>
      </c>
      <c r="D7" s="7"/>
      <c r="E7" s="9">
        <v>57054</v>
      </c>
    </row>
    <row r="8" spans="1:5" ht="38.25" customHeight="1">
      <c r="A8" s="35"/>
      <c r="B8" s="6" t="s">
        <v>88</v>
      </c>
      <c r="C8" s="5" t="s">
        <v>31</v>
      </c>
      <c r="D8" s="7"/>
      <c r="E8" s="9"/>
    </row>
    <row r="9" spans="1:5" ht="28.5" customHeight="1">
      <c r="A9" s="35"/>
      <c r="B9" s="6" t="s">
        <v>103</v>
      </c>
      <c r="C9" s="5" t="s">
        <v>15</v>
      </c>
      <c r="D9" s="7"/>
      <c r="E9" s="9">
        <f>200.29*D9</f>
        <v>0</v>
      </c>
    </row>
    <row r="10" spans="1:5" ht="42.75" customHeight="1">
      <c r="A10" s="43"/>
      <c r="B10" s="6" t="s">
        <v>30</v>
      </c>
      <c r="C10" s="5" t="s">
        <v>31</v>
      </c>
      <c r="D10" s="7"/>
      <c r="E10" s="9"/>
    </row>
    <row r="11" spans="1:5" ht="15.75">
      <c r="A11" s="1"/>
      <c r="B11" s="1"/>
      <c r="C11" s="1"/>
      <c r="D11" s="2"/>
      <c r="E11" s="37">
        <f>SUM(E7:E10)</f>
        <v>57054</v>
      </c>
    </row>
    <row r="12" spans="1:5" ht="14.25">
      <c r="A12" s="3"/>
      <c r="B12" s="3"/>
      <c r="C12" s="3"/>
      <c r="D12" s="13"/>
      <c r="E12" s="3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24.8515625" style="0" customWidth="1"/>
    <col min="2" max="2" width="37.7109375" style="0" customWidth="1"/>
    <col min="3" max="5" width="15.28125" style="0" customWidth="1"/>
  </cols>
  <sheetData>
    <row r="2" spans="1:5" ht="15.75">
      <c r="A2" s="1"/>
      <c r="B2" s="1" t="s">
        <v>187</v>
      </c>
      <c r="C2" s="1"/>
      <c r="D2" s="2"/>
      <c r="E2" s="1"/>
    </row>
    <row r="3" spans="1:5" ht="15.75">
      <c r="A3" s="1"/>
      <c r="B3" s="1" t="s">
        <v>179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53.25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15.75">
      <c r="A7" s="24" t="s">
        <v>149</v>
      </c>
      <c r="B7" s="8" t="s">
        <v>82</v>
      </c>
      <c r="C7" s="5" t="s">
        <v>7</v>
      </c>
      <c r="D7" s="7"/>
      <c r="E7" s="23">
        <f>405.85*D7</f>
        <v>0</v>
      </c>
    </row>
    <row r="8" spans="1:5" ht="15.75">
      <c r="A8" s="44"/>
      <c r="B8" s="8" t="s">
        <v>87</v>
      </c>
      <c r="C8" s="5" t="s">
        <v>86</v>
      </c>
      <c r="D8" s="7">
        <v>7</v>
      </c>
      <c r="E8" s="23">
        <f>640.75*D8</f>
        <v>4485.25</v>
      </c>
    </row>
    <row r="9" spans="1:5" ht="29.25" customHeight="1">
      <c r="A9" s="8" t="s">
        <v>137</v>
      </c>
      <c r="B9" s="6" t="s">
        <v>67</v>
      </c>
      <c r="C9" s="5" t="s">
        <v>7</v>
      </c>
      <c r="D9" s="7">
        <v>10</v>
      </c>
      <c r="E9" s="23">
        <f>731.31*D9</f>
        <v>7313.099999999999</v>
      </c>
    </row>
    <row r="10" spans="1:5" ht="15.75">
      <c r="A10" s="47" t="s">
        <v>141</v>
      </c>
      <c r="B10" s="8" t="s">
        <v>58</v>
      </c>
      <c r="C10" s="5" t="s">
        <v>15</v>
      </c>
      <c r="D10" s="7">
        <v>1</v>
      </c>
      <c r="E10" s="23">
        <f>92.12*D10</f>
        <v>92.12</v>
      </c>
    </row>
    <row r="11" spans="1:5" ht="15.75">
      <c r="A11" s="48"/>
      <c r="B11" s="8" t="s">
        <v>59</v>
      </c>
      <c r="C11" s="5" t="s">
        <v>15</v>
      </c>
      <c r="D11" s="7"/>
      <c r="E11" s="23">
        <f>546.92*D11</f>
        <v>0</v>
      </c>
    </row>
    <row r="12" spans="1:5" ht="15.75">
      <c r="A12" s="49"/>
      <c r="B12" s="8" t="s">
        <v>60</v>
      </c>
      <c r="C12" s="5" t="s">
        <v>86</v>
      </c>
      <c r="D12" s="30">
        <v>2.075</v>
      </c>
      <c r="E12" s="26">
        <f>258.31*D12</f>
        <v>535.9932500000001</v>
      </c>
    </row>
    <row r="13" spans="1:5" ht="39" customHeight="1">
      <c r="A13" s="47" t="s">
        <v>140</v>
      </c>
      <c r="B13" s="6" t="s">
        <v>83</v>
      </c>
      <c r="C13" s="5"/>
      <c r="D13" s="7">
        <v>5</v>
      </c>
      <c r="E13" s="26">
        <f>921.35*D13</f>
        <v>4606.75</v>
      </c>
    </row>
    <row r="14" spans="1:5" ht="15.75">
      <c r="A14" s="49"/>
      <c r="B14" s="8" t="s">
        <v>113</v>
      </c>
      <c r="C14" s="5" t="s">
        <v>19</v>
      </c>
      <c r="D14" s="7"/>
      <c r="E14" s="23">
        <f>1351.97*D14</f>
        <v>0</v>
      </c>
    </row>
    <row r="15" spans="1:5" ht="15.75">
      <c r="A15" s="1"/>
      <c r="B15" s="1"/>
      <c r="C15" s="1"/>
      <c r="D15" s="2"/>
      <c r="E15" s="37">
        <f>SUM(E7:E14)</f>
        <v>17033.21325</v>
      </c>
    </row>
  </sheetData>
  <sheetProtection/>
  <mergeCells count="2">
    <mergeCell ref="A10:A12"/>
    <mergeCell ref="A13:A1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9.8515625" style="0" customWidth="1"/>
    <col min="2" max="2" width="35.28125" style="0" customWidth="1"/>
    <col min="3" max="5" width="12.421875" style="0" customWidth="1"/>
  </cols>
  <sheetData>
    <row r="2" spans="1:5" ht="15.75">
      <c r="A2" s="1"/>
      <c r="B2" s="1" t="s">
        <v>188</v>
      </c>
      <c r="C2" s="1"/>
      <c r="D2" s="2"/>
      <c r="E2" s="1"/>
    </row>
    <row r="3" spans="1:5" ht="15.75">
      <c r="A3" s="1"/>
      <c r="B3" s="1" t="s">
        <v>179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5.75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58.5" customHeight="1">
      <c r="A7" s="8" t="s">
        <v>189</v>
      </c>
      <c r="B7" s="6" t="s">
        <v>9</v>
      </c>
      <c r="C7" s="5" t="s">
        <v>10</v>
      </c>
      <c r="D7" s="7"/>
      <c r="E7" s="8"/>
    </row>
    <row r="8" spans="1:5" ht="48" customHeight="1">
      <c r="A8" s="45" t="s">
        <v>137</v>
      </c>
      <c r="B8" s="6" t="s">
        <v>12</v>
      </c>
      <c r="C8" s="5" t="s">
        <v>7</v>
      </c>
      <c r="D8" s="7"/>
      <c r="E8" s="9">
        <f>4.8*D8</f>
        <v>0</v>
      </c>
    </row>
    <row r="9" spans="1:5" ht="32.25" customHeight="1">
      <c r="A9" s="46"/>
      <c r="B9" s="6" t="s">
        <v>67</v>
      </c>
      <c r="C9" s="5" t="s">
        <v>7</v>
      </c>
      <c r="D9" s="29"/>
      <c r="E9" s="26">
        <f>731.31*D9</f>
        <v>0</v>
      </c>
    </row>
    <row r="10" spans="1:5" ht="15.75">
      <c r="A10" s="1"/>
      <c r="B10" s="1"/>
      <c r="C10" s="1"/>
      <c r="D10" s="2"/>
      <c r="E10" s="27">
        <f>SUM(E7:E9)</f>
        <v>0</v>
      </c>
    </row>
    <row r="11" spans="1:5" ht="14.25">
      <c r="A11" s="3"/>
      <c r="B11" s="3"/>
      <c r="C11" s="3"/>
      <c r="D11" s="13"/>
      <c r="E11" s="3"/>
    </row>
  </sheetData>
  <sheetProtection/>
  <mergeCells count="1">
    <mergeCell ref="A8:A9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9.7109375" style="0" customWidth="1"/>
    <col min="2" max="2" width="36.8515625" style="0" customWidth="1"/>
    <col min="3" max="5" width="12.7109375" style="0" customWidth="1"/>
  </cols>
  <sheetData>
    <row r="2" spans="1:5" ht="15.75">
      <c r="A2" s="1"/>
      <c r="B2" s="1" t="s">
        <v>190</v>
      </c>
      <c r="C2" s="1"/>
      <c r="D2" s="2"/>
      <c r="E2" s="1"/>
    </row>
    <row r="3" spans="1:5" ht="15.75">
      <c r="A3" s="1"/>
      <c r="B3" s="1" t="s">
        <v>179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45.75" customHeight="1">
      <c r="A5" s="4" t="s">
        <v>0</v>
      </c>
      <c r="B5" s="5" t="s">
        <v>1</v>
      </c>
      <c r="C5" s="4" t="s">
        <v>2</v>
      </c>
      <c r="D5" s="4" t="s">
        <v>114</v>
      </c>
      <c r="E5" s="15"/>
    </row>
    <row r="6" spans="1:5" ht="15.75">
      <c r="A6" s="47" t="s">
        <v>148</v>
      </c>
      <c r="B6" s="8" t="s">
        <v>29</v>
      </c>
      <c r="C6" s="5" t="s">
        <v>15</v>
      </c>
      <c r="D6" s="7"/>
      <c r="E6" s="76">
        <v>50234</v>
      </c>
    </row>
    <row r="7" spans="1:5" ht="30" customHeight="1">
      <c r="A7" s="48"/>
      <c r="B7" s="6" t="s">
        <v>88</v>
      </c>
      <c r="C7" s="5" t="s">
        <v>31</v>
      </c>
      <c r="D7" s="7"/>
      <c r="E7" s="9"/>
    </row>
    <row r="8" spans="1:5" ht="33" customHeight="1">
      <c r="A8" s="48"/>
      <c r="B8" s="6" t="s">
        <v>103</v>
      </c>
      <c r="C8" s="5" t="s">
        <v>15</v>
      </c>
      <c r="D8" s="7"/>
      <c r="E8" s="9">
        <f>200.29*D8</f>
        <v>0</v>
      </c>
    </row>
    <row r="9" spans="1:5" ht="36.75" customHeight="1">
      <c r="A9" s="49"/>
      <c r="B9" s="6" t="s">
        <v>30</v>
      </c>
      <c r="C9" s="5" t="s">
        <v>31</v>
      </c>
      <c r="D9" s="7"/>
      <c r="E9" s="9"/>
    </row>
    <row r="10" spans="1:5" ht="15.75">
      <c r="A10" s="1"/>
      <c r="B10" s="1"/>
      <c r="C10" s="1"/>
      <c r="D10" s="2"/>
      <c r="E10" s="37">
        <f>SUM(E6:E9)</f>
        <v>50234</v>
      </c>
    </row>
  </sheetData>
  <sheetProtection/>
  <mergeCells count="1">
    <mergeCell ref="A6:A9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1.7109375" style="0" customWidth="1"/>
    <col min="2" max="2" width="42.140625" style="0" customWidth="1"/>
    <col min="3" max="5" width="14.00390625" style="0" customWidth="1"/>
  </cols>
  <sheetData>
    <row r="2" spans="1:5" ht="15.75">
      <c r="A2" s="1"/>
      <c r="B2" s="1" t="s">
        <v>191</v>
      </c>
      <c r="C2" s="1"/>
      <c r="D2" s="2"/>
      <c r="E2" s="1"/>
    </row>
    <row r="3" spans="1:5" ht="15.75">
      <c r="A3" s="1"/>
      <c r="B3" s="1" t="s">
        <v>179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51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30.75" customHeight="1">
      <c r="A7" s="24" t="s">
        <v>137</v>
      </c>
      <c r="B7" s="6" t="s">
        <v>13</v>
      </c>
      <c r="C7" s="5"/>
      <c r="D7" s="7"/>
      <c r="E7" s="8"/>
    </row>
    <row r="8" spans="1:5" ht="15.75">
      <c r="A8" s="25"/>
      <c r="B8" s="8" t="s">
        <v>14</v>
      </c>
      <c r="C8" s="5" t="s">
        <v>15</v>
      </c>
      <c r="D8" s="7">
        <v>1</v>
      </c>
      <c r="E8" s="23">
        <f>734.88*D8</f>
        <v>734.88</v>
      </c>
    </row>
    <row r="9" spans="1:5" ht="15.75">
      <c r="A9" s="25"/>
      <c r="B9" s="8" t="s">
        <v>16</v>
      </c>
      <c r="C9" s="5" t="s">
        <v>15</v>
      </c>
      <c r="D9" s="7">
        <v>2</v>
      </c>
      <c r="E9" s="23">
        <f>498.86*D9</f>
        <v>997.72</v>
      </c>
    </row>
    <row r="10" spans="1:5" ht="15.75">
      <c r="A10" s="25"/>
      <c r="B10" s="8" t="s">
        <v>17</v>
      </c>
      <c r="C10" s="5" t="s">
        <v>10</v>
      </c>
      <c r="D10" s="7">
        <v>4</v>
      </c>
      <c r="E10" s="23">
        <f>658.58*D10</f>
        <v>2634.32</v>
      </c>
    </row>
    <row r="11" spans="1:5" ht="15.75">
      <c r="A11" s="47" t="s">
        <v>134</v>
      </c>
      <c r="B11" s="8" t="s">
        <v>33</v>
      </c>
      <c r="C11" s="5" t="s">
        <v>10</v>
      </c>
      <c r="D11" s="7"/>
      <c r="E11" s="23">
        <f>1546.79*D11</f>
        <v>0</v>
      </c>
    </row>
    <row r="12" spans="1:5" ht="15.75">
      <c r="A12" s="48"/>
      <c r="B12" s="8" t="s">
        <v>43</v>
      </c>
      <c r="C12" s="5" t="s">
        <v>90</v>
      </c>
      <c r="D12" s="7">
        <v>7</v>
      </c>
      <c r="E12" s="23">
        <f>4117.15/7*D12</f>
        <v>4117.15</v>
      </c>
    </row>
    <row r="13" spans="1:5" ht="15.75">
      <c r="A13" s="47" t="s">
        <v>139</v>
      </c>
      <c r="B13" s="8" t="s">
        <v>47</v>
      </c>
      <c r="C13" s="5" t="s">
        <v>10</v>
      </c>
      <c r="D13" s="7">
        <v>8</v>
      </c>
      <c r="E13" s="23">
        <f>489.65*D13</f>
        <v>3917.2</v>
      </c>
    </row>
    <row r="14" spans="1:5" ht="15.75">
      <c r="A14" s="48"/>
      <c r="B14" s="10" t="s">
        <v>91</v>
      </c>
      <c r="C14" s="5" t="s">
        <v>10</v>
      </c>
      <c r="D14" s="7">
        <v>4</v>
      </c>
      <c r="E14" s="23">
        <f>756.94*D14</f>
        <v>3027.76</v>
      </c>
    </row>
    <row r="15" spans="1:5" ht="15.75">
      <c r="A15" s="48"/>
      <c r="B15" s="8" t="s">
        <v>41</v>
      </c>
      <c r="C15" s="5" t="s">
        <v>23</v>
      </c>
      <c r="D15" s="7"/>
      <c r="E15" s="23">
        <f>4670.09*D15</f>
        <v>0</v>
      </c>
    </row>
    <row r="16" spans="1:5" ht="15.75">
      <c r="A16" s="48"/>
      <c r="B16" s="11" t="s">
        <v>37</v>
      </c>
      <c r="C16" s="5" t="s">
        <v>15</v>
      </c>
      <c r="D16" s="7">
        <f>1</f>
        <v>1</v>
      </c>
      <c r="E16" s="23">
        <f>497.45*D16</f>
        <v>497.45</v>
      </c>
    </row>
    <row r="17" spans="1:5" ht="15.75">
      <c r="A17" s="35"/>
      <c r="B17" s="11" t="s">
        <v>39</v>
      </c>
      <c r="C17" s="5" t="s">
        <v>15</v>
      </c>
      <c r="D17" s="7">
        <v>2</v>
      </c>
      <c r="E17" s="23">
        <f>305.33*D17</f>
        <v>610.66</v>
      </c>
    </row>
    <row r="18" spans="1:5" ht="15.75">
      <c r="A18" s="35"/>
      <c r="B18" s="8" t="s">
        <v>130</v>
      </c>
      <c r="C18" s="5" t="s">
        <v>15</v>
      </c>
      <c r="D18" s="7">
        <v>1</v>
      </c>
      <c r="E18" s="23">
        <f>588.82*D18+9200</f>
        <v>9788.82</v>
      </c>
    </row>
    <row r="19" spans="1:5" ht="15.75">
      <c r="A19" s="47" t="s">
        <v>141</v>
      </c>
      <c r="B19" s="8" t="s">
        <v>58</v>
      </c>
      <c r="C19" s="5" t="s">
        <v>15</v>
      </c>
      <c r="D19" s="7">
        <f>4</f>
        <v>4</v>
      </c>
      <c r="E19" s="23">
        <f>92.12*D19</f>
        <v>368.48</v>
      </c>
    </row>
    <row r="20" spans="1:5" ht="15.75">
      <c r="A20" s="48"/>
      <c r="B20" s="8" t="s">
        <v>59</v>
      </c>
      <c r="C20" s="5" t="s">
        <v>15</v>
      </c>
      <c r="D20" s="7">
        <f>2</f>
        <v>2</v>
      </c>
      <c r="E20" s="23">
        <f>546.92*D20</f>
        <v>1093.84</v>
      </c>
    </row>
    <row r="21" spans="1:5" ht="15.75">
      <c r="A21" s="49"/>
      <c r="B21" s="8" t="s">
        <v>60</v>
      </c>
      <c r="C21" s="5" t="s">
        <v>86</v>
      </c>
      <c r="D21" s="30">
        <v>4.887</v>
      </c>
      <c r="E21" s="26">
        <f>258.31*D21</f>
        <v>1262.36097</v>
      </c>
    </row>
    <row r="22" spans="1:5" ht="45" customHeight="1">
      <c r="A22" s="47" t="s">
        <v>143</v>
      </c>
      <c r="B22" s="6" t="s">
        <v>83</v>
      </c>
      <c r="C22" s="5"/>
      <c r="D22" s="7">
        <v>5</v>
      </c>
      <c r="E22" s="26">
        <f>921.35*D22</f>
        <v>4606.75</v>
      </c>
    </row>
    <row r="23" spans="1:5" ht="15.75">
      <c r="A23" s="49"/>
      <c r="B23" s="8" t="s">
        <v>113</v>
      </c>
      <c r="C23" s="5" t="s">
        <v>19</v>
      </c>
      <c r="D23" s="7">
        <v>9</v>
      </c>
      <c r="E23" s="23">
        <f>1351.97*D23</f>
        <v>12167.73</v>
      </c>
    </row>
    <row r="24" spans="1:5" ht="15.75">
      <c r="A24" s="1"/>
      <c r="B24" s="1"/>
      <c r="C24" s="1"/>
      <c r="D24" s="2"/>
      <c r="E24" s="37">
        <f>SUM(E7:E23)</f>
        <v>45825.12097</v>
      </c>
    </row>
  </sheetData>
  <sheetProtection/>
  <mergeCells count="4">
    <mergeCell ref="A11:A12"/>
    <mergeCell ref="A13:A16"/>
    <mergeCell ref="A19:A21"/>
    <mergeCell ref="A22:A23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2.421875" style="0" customWidth="1"/>
    <col min="2" max="2" width="46.28125" style="0" customWidth="1"/>
    <col min="3" max="5" width="12.00390625" style="0" customWidth="1"/>
  </cols>
  <sheetData>
    <row r="2" spans="1:5" ht="15.75">
      <c r="A2" s="1"/>
      <c r="B2" s="1" t="s">
        <v>192</v>
      </c>
      <c r="C2" s="1"/>
      <c r="D2" s="2"/>
      <c r="E2" s="1"/>
    </row>
    <row r="3" spans="1:5" ht="15.75">
      <c r="A3" s="1"/>
      <c r="B3" s="1" t="s">
        <v>179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6.5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15.75">
      <c r="A7" s="60" t="s">
        <v>148</v>
      </c>
      <c r="B7" s="8" t="s">
        <v>146</v>
      </c>
      <c r="C7" s="5" t="s">
        <v>15</v>
      </c>
      <c r="D7" s="7"/>
      <c r="E7" s="9">
        <v>51443</v>
      </c>
    </row>
    <row r="8" spans="1:5" ht="30" customHeight="1">
      <c r="A8" s="61"/>
      <c r="B8" s="6" t="s">
        <v>88</v>
      </c>
      <c r="C8" s="5" t="s">
        <v>31</v>
      </c>
      <c r="D8" s="7"/>
      <c r="E8" s="9"/>
    </row>
    <row r="9" spans="1:5" ht="23.25" customHeight="1">
      <c r="A9" s="61"/>
      <c r="B9" s="6" t="s">
        <v>103</v>
      </c>
      <c r="C9" s="5" t="s">
        <v>15</v>
      </c>
      <c r="D9" s="7"/>
      <c r="E9" s="9">
        <f>200.29*D9</f>
        <v>0</v>
      </c>
    </row>
    <row r="10" spans="1:5" ht="38.25" customHeight="1">
      <c r="A10" s="43"/>
      <c r="B10" s="6" t="s">
        <v>30</v>
      </c>
      <c r="C10" s="5" t="s">
        <v>31</v>
      </c>
      <c r="D10" s="7"/>
      <c r="E10" s="9"/>
    </row>
    <row r="11" spans="1:5" ht="15.75">
      <c r="A11" s="1"/>
      <c r="B11" s="1"/>
      <c r="C11" s="1"/>
      <c r="D11" s="2"/>
      <c r="E11" s="37">
        <f>SUM(E7:E10)</f>
        <v>51443</v>
      </c>
    </row>
    <row r="12" spans="1:5" ht="14.25">
      <c r="A12" s="3"/>
      <c r="B12" s="3"/>
      <c r="C12" s="3"/>
      <c r="D12" s="13"/>
      <c r="E12" s="3"/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5.8515625" style="0" customWidth="1"/>
    <col min="2" max="2" width="32.421875" style="0" customWidth="1"/>
    <col min="3" max="5" width="12.421875" style="0" customWidth="1"/>
  </cols>
  <sheetData>
    <row r="2" spans="1:5" ht="15.75">
      <c r="A2" s="1"/>
      <c r="B2" s="1" t="s">
        <v>193</v>
      </c>
      <c r="C2" s="1"/>
      <c r="D2" s="2"/>
      <c r="E2" s="1"/>
    </row>
    <row r="3" spans="1:5" ht="15.75">
      <c r="A3" s="1"/>
      <c r="B3" s="1" t="s">
        <v>179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56.25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15.75">
      <c r="A7" s="60" t="s">
        <v>144</v>
      </c>
      <c r="B7" s="8" t="s">
        <v>146</v>
      </c>
      <c r="C7" s="5" t="s">
        <v>15</v>
      </c>
      <c r="D7" s="7"/>
      <c r="E7" s="9">
        <v>63795</v>
      </c>
    </row>
    <row r="8" spans="1:5" ht="36" customHeight="1">
      <c r="A8" s="61"/>
      <c r="B8" s="6" t="s">
        <v>103</v>
      </c>
      <c r="C8" s="5" t="s">
        <v>15</v>
      </c>
      <c r="D8" s="7"/>
      <c r="E8" s="9">
        <f>200.29*D8</f>
        <v>0</v>
      </c>
    </row>
    <row r="9" spans="1:5" ht="54" customHeight="1">
      <c r="A9" s="43"/>
      <c r="B9" s="6" t="s">
        <v>30</v>
      </c>
      <c r="C9" s="5" t="s">
        <v>31</v>
      </c>
      <c r="D9" s="7"/>
      <c r="E9" s="9"/>
    </row>
    <row r="10" spans="1:5" ht="15.75">
      <c r="A10" s="1"/>
      <c r="B10" s="1"/>
      <c r="C10" s="1"/>
      <c r="D10" s="2"/>
      <c r="E10" s="27"/>
    </row>
    <row r="11" spans="1:5" ht="15">
      <c r="A11" s="3"/>
      <c r="B11" s="3"/>
      <c r="C11" s="3"/>
      <c r="D11" s="13"/>
      <c r="E11" s="77">
        <f>SUM(E7:E10)</f>
        <v>63795</v>
      </c>
    </row>
  </sheetData>
  <sheetProtection/>
  <mergeCells count="1">
    <mergeCell ref="A7:A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23.7109375" style="0" customWidth="1"/>
    <col min="2" max="2" width="38.00390625" style="0" customWidth="1"/>
    <col min="3" max="5" width="14.57421875" style="0" customWidth="1"/>
  </cols>
  <sheetData>
    <row r="2" spans="1:5" ht="15.75">
      <c r="A2" s="1"/>
      <c r="B2" s="1" t="s">
        <v>194</v>
      </c>
      <c r="C2" s="1"/>
      <c r="D2" s="2"/>
      <c r="E2" s="1"/>
    </row>
    <row r="3" spans="1:5" ht="15.75">
      <c r="A3" s="1"/>
      <c r="B3" s="1" t="s">
        <v>179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52.5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30.75" customHeight="1">
      <c r="A7" s="72" t="s">
        <v>137</v>
      </c>
      <c r="B7" s="6" t="s">
        <v>67</v>
      </c>
      <c r="C7" s="5" t="s">
        <v>7</v>
      </c>
      <c r="D7" s="32">
        <v>10</v>
      </c>
      <c r="E7" s="26">
        <f>731.31*D7</f>
        <v>7313.099999999999</v>
      </c>
    </row>
    <row r="8" spans="1:5" ht="15.75">
      <c r="A8" s="64" t="s">
        <v>133</v>
      </c>
      <c r="B8" s="8" t="s">
        <v>21</v>
      </c>
      <c r="C8" s="5" t="s">
        <v>7</v>
      </c>
      <c r="D8" s="7">
        <v>2</v>
      </c>
      <c r="E8" s="26">
        <f>789.55*D8</f>
        <v>1579.1</v>
      </c>
    </row>
    <row r="9" spans="1:5" ht="15.75">
      <c r="A9" s="65"/>
      <c r="B9" s="8" t="s">
        <v>22</v>
      </c>
      <c r="C9" s="5" t="s">
        <v>23</v>
      </c>
      <c r="D9" s="7"/>
      <c r="E9" s="23">
        <f>756.87*D9</f>
        <v>0</v>
      </c>
    </row>
    <row r="10" spans="1:5" ht="15.75">
      <c r="A10" s="64" t="s">
        <v>134</v>
      </c>
      <c r="B10" s="8" t="s">
        <v>33</v>
      </c>
      <c r="C10" s="5" t="s">
        <v>10</v>
      </c>
      <c r="D10" s="7"/>
      <c r="E10" s="23">
        <f>1546.79*D10</f>
        <v>0</v>
      </c>
    </row>
    <row r="11" spans="1:5" ht="15.75">
      <c r="A11" s="73"/>
      <c r="B11" s="8" t="s">
        <v>43</v>
      </c>
      <c r="C11" s="5" t="s">
        <v>90</v>
      </c>
      <c r="D11" s="7">
        <v>7</v>
      </c>
      <c r="E11" s="23">
        <f>4117.15/7*D11</f>
        <v>4117.15</v>
      </c>
    </row>
    <row r="12" spans="1:5" ht="15.75">
      <c r="A12" s="64" t="s">
        <v>139</v>
      </c>
      <c r="B12" s="8" t="s">
        <v>47</v>
      </c>
      <c r="C12" s="5" t="s">
        <v>10</v>
      </c>
      <c r="D12" s="7">
        <v>6</v>
      </c>
      <c r="E12" s="23">
        <f>489.65*D12</f>
        <v>2937.8999999999996</v>
      </c>
    </row>
    <row r="13" spans="1:5" ht="15.75">
      <c r="A13" s="73"/>
      <c r="B13" s="10" t="s">
        <v>91</v>
      </c>
      <c r="C13" s="5" t="s">
        <v>10</v>
      </c>
      <c r="D13" s="7">
        <v>2</v>
      </c>
      <c r="E13" s="23">
        <f>756.94*D13</f>
        <v>1513.88</v>
      </c>
    </row>
    <row r="14" spans="1:5" ht="15.75">
      <c r="A14" s="73"/>
      <c r="B14" s="8" t="s">
        <v>41</v>
      </c>
      <c r="C14" s="5" t="s">
        <v>23</v>
      </c>
      <c r="D14" s="7"/>
      <c r="E14" s="23">
        <f>4670.09*D14</f>
        <v>0</v>
      </c>
    </row>
    <row r="15" spans="1:5" ht="15.75">
      <c r="A15" s="75"/>
      <c r="B15" s="11" t="s">
        <v>37</v>
      </c>
      <c r="C15" s="5" t="s">
        <v>15</v>
      </c>
      <c r="D15" s="7">
        <v>1</v>
      </c>
      <c r="E15" s="23">
        <f>497.45*D15</f>
        <v>497.45</v>
      </c>
    </row>
    <row r="16" spans="1:5" ht="15.75">
      <c r="A16" s="75"/>
      <c r="B16" s="11" t="s">
        <v>39</v>
      </c>
      <c r="C16" s="5" t="s">
        <v>15</v>
      </c>
      <c r="D16" s="7">
        <v>1</v>
      </c>
      <c r="E16" s="23">
        <f>305.33*D16</f>
        <v>305.33</v>
      </c>
    </row>
    <row r="17" spans="1:5" ht="15.75">
      <c r="A17" s="75"/>
      <c r="B17" s="8" t="s">
        <v>130</v>
      </c>
      <c r="C17" s="5" t="s">
        <v>15</v>
      </c>
      <c r="D17" s="7">
        <v>2</v>
      </c>
      <c r="E17" s="23">
        <f>588.82*D17+9200+9200</f>
        <v>19577.64</v>
      </c>
    </row>
    <row r="18" spans="1:5" ht="15.75">
      <c r="A18" s="64" t="s">
        <v>141</v>
      </c>
      <c r="B18" s="12" t="s">
        <v>57</v>
      </c>
      <c r="C18" s="5" t="s">
        <v>15</v>
      </c>
      <c r="D18" s="7"/>
      <c r="E18" s="23">
        <f>1472.29*D18</f>
        <v>0</v>
      </c>
    </row>
    <row r="19" spans="1:5" ht="15.75">
      <c r="A19" s="73"/>
      <c r="B19" s="8" t="s">
        <v>58</v>
      </c>
      <c r="C19" s="5" t="s">
        <v>15</v>
      </c>
      <c r="D19" s="7">
        <v>1</v>
      </c>
      <c r="E19" s="23">
        <f>92.12*D19</f>
        <v>92.12</v>
      </c>
    </row>
    <row r="20" spans="1:5" ht="15.75">
      <c r="A20" s="74"/>
      <c r="B20" s="8" t="s">
        <v>60</v>
      </c>
      <c r="C20" s="5" t="s">
        <v>86</v>
      </c>
      <c r="D20" s="30">
        <v>1.908</v>
      </c>
      <c r="E20" s="26">
        <f>258.31*D20</f>
        <v>492.85548</v>
      </c>
    </row>
    <row r="21" spans="1:5" ht="31.5">
      <c r="A21" s="64" t="s">
        <v>140</v>
      </c>
      <c r="B21" s="6" t="s">
        <v>83</v>
      </c>
      <c r="C21" s="5"/>
      <c r="D21" s="7">
        <v>4.5</v>
      </c>
      <c r="E21" s="26">
        <f>921.35*D21</f>
        <v>4146.075</v>
      </c>
    </row>
    <row r="22" spans="1:5" ht="15.75">
      <c r="A22" s="65"/>
      <c r="B22" s="8" t="s">
        <v>113</v>
      </c>
      <c r="C22" s="5" t="s">
        <v>19</v>
      </c>
      <c r="D22" s="7"/>
      <c r="E22" s="23">
        <f>1351.97*D22</f>
        <v>0</v>
      </c>
    </row>
    <row r="23" spans="1:5" ht="15.75">
      <c r="A23" s="1"/>
      <c r="B23" s="1"/>
      <c r="C23" s="1"/>
      <c r="D23" s="2"/>
      <c r="E23" s="37">
        <f>SUM(E7:E22)</f>
        <v>42572.60048</v>
      </c>
    </row>
  </sheetData>
  <sheetProtection/>
  <mergeCells count="5">
    <mergeCell ref="A8:A9"/>
    <mergeCell ref="A10:A11"/>
    <mergeCell ref="A12:A14"/>
    <mergeCell ref="A18:A19"/>
    <mergeCell ref="A21:A22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20.28125" style="0" customWidth="1"/>
    <col min="2" max="2" width="42.28125" style="0" customWidth="1"/>
    <col min="3" max="5" width="13.00390625" style="0" customWidth="1"/>
  </cols>
  <sheetData>
    <row r="2" spans="1:5" ht="15.75">
      <c r="A2" s="1"/>
      <c r="B2" s="1" t="s">
        <v>195</v>
      </c>
      <c r="C2" s="1"/>
      <c r="D2" s="2"/>
      <c r="E2" s="1"/>
    </row>
    <row r="3" spans="1:5" ht="15.75">
      <c r="A3" s="1"/>
      <c r="B3" s="1" t="s">
        <v>179</v>
      </c>
      <c r="C3" s="1"/>
      <c r="D3" s="2"/>
      <c r="E3" s="1"/>
    </row>
    <row r="4" spans="1:5" ht="15.75">
      <c r="A4" s="1"/>
      <c r="B4" s="14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54.75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47.25">
      <c r="A7" s="25" t="s">
        <v>164</v>
      </c>
      <c r="B7" s="6" t="s">
        <v>67</v>
      </c>
      <c r="C7" s="5" t="s">
        <v>7</v>
      </c>
      <c r="D7" s="32">
        <v>10</v>
      </c>
      <c r="E7" s="26">
        <f>731.31*D7</f>
        <v>7313.099999999999</v>
      </c>
    </row>
    <row r="8" spans="1:5" ht="31.5">
      <c r="A8" s="42" t="s">
        <v>134</v>
      </c>
      <c r="B8" s="8" t="s">
        <v>33</v>
      </c>
      <c r="C8" s="5" t="s">
        <v>10</v>
      </c>
      <c r="D8" s="7"/>
      <c r="E8" s="23">
        <f>1546.79*D8</f>
        <v>0</v>
      </c>
    </row>
    <row r="9" spans="1:5" ht="15.75">
      <c r="A9" s="35"/>
      <c r="B9" s="8" t="s">
        <v>43</v>
      </c>
      <c r="C9" s="5" t="s">
        <v>90</v>
      </c>
      <c r="D9" s="7">
        <v>7</v>
      </c>
      <c r="E9" s="23">
        <f>4117.15/7*D9</f>
        <v>4117.15</v>
      </c>
    </row>
    <row r="10" spans="1:5" ht="63">
      <c r="A10" s="42" t="s">
        <v>139</v>
      </c>
      <c r="B10" s="8" t="s">
        <v>47</v>
      </c>
      <c r="C10" s="5" t="s">
        <v>10</v>
      </c>
      <c r="D10" s="7">
        <v>6</v>
      </c>
      <c r="E10" s="23">
        <f>489.65*D10</f>
        <v>2937.8999999999996</v>
      </c>
    </row>
    <row r="11" spans="1:5" ht="15.75">
      <c r="A11" s="35"/>
      <c r="B11" s="10" t="s">
        <v>91</v>
      </c>
      <c r="C11" s="5" t="s">
        <v>10</v>
      </c>
      <c r="D11" s="7"/>
      <c r="E11" s="23">
        <f>756.94*D11</f>
        <v>0</v>
      </c>
    </row>
    <row r="12" spans="1:5" ht="15.75">
      <c r="A12" s="35"/>
      <c r="B12" s="8" t="s">
        <v>41</v>
      </c>
      <c r="C12" s="5" t="s">
        <v>23</v>
      </c>
      <c r="D12" s="7"/>
      <c r="E12" s="23">
        <f>4670.09*D12</f>
        <v>0</v>
      </c>
    </row>
    <row r="13" spans="1:5" ht="15.75">
      <c r="A13" s="35"/>
      <c r="B13" s="11" t="s">
        <v>37</v>
      </c>
      <c r="C13" s="5" t="s">
        <v>15</v>
      </c>
      <c r="D13" s="7">
        <v>1</v>
      </c>
      <c r="E13" s="23">
        <f>497.45*D13</f>
        <v>497.45</v>
      </c>
    </row>
    <row r="14" spans="1:5" ht="15.75">
      <c r="A14" s="35"/>
      <c r="B14" s="11" t="s">
        <v>39</v>
      </c>
      <c r="C14" s="5" t="s">
        <v>15</v>
      </c>
      <c r="D14" s="7">
        <f>1</f>
        <v>1</v>
      </c>
      <c r="E14" s="23">
        <f>305.33*D14</f>
        <v>305.33</v>
      </c>
    </row>
    <row r="15" spans="1:5" ht="15.75">
      <c r="A15" s="47" t="s">
        <v>141</v>
      </c>
      <c r="B15" s="8" t="s">
        <v>58</v>
      </c>
      <c r="C15" s="5" t="s">
        <v>15</v>
      </c>
      <c r="D15" s="7">
        <v>3</v>
      </c>
      <c r="E15" s="23">
        <f>92.12*D15</f>
        <v>276.36</v>
      </c>
    </row>
    <row r="16" spans="1:5" ht="15.75">
      <c r="A16" s="48"/>
      <c r="B16" s="8" t="s">
        <v>59</v>
      </c>
      <c r="C16" s="5" t="s">
        <v>15</v>
      </c>
      <c r="D16" s="7">
        <v>2</v>
      </c>
      <c r="E16" s="23">
        <f>546.92*D16</f>
        <v>1093.84</v>
      </c>
    </row>
    <row r="17" spans="1:5" ht="15.75">
      <c r="A17" s="49"/>
      <c r="B17" s="8" t="s">
        <v>60</v>
      </c>
      <c r="C17" s="5" t="s">
        <v>86</v>
      </c>
      <c r="D17" s="30">
        <v>7.21</v>
      </c>
      <c r="E17" s="31">
        <f>258.31*D17</f>
        <v>1862.4151</v>
      </c>
    </row>
    <row r="18" spans="1:5" ht="15.75">
      <c r="A18" s="1"/>
      <c r="B18" s="1"/>
      <c r="C18" s="1"/>
      <c r="D18" s="2"/>
      <c r="E18" s="37">
        <f>SUM(E7:E17)</f>
        <v>18403.5451</v>
      </c>
    </row>
  </sheetData>
  <sheetProtection/>
  <mergeCells count="1">
    <mergeCell ref="A15:A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0">
      <selection activeCell="A18" sqref="A18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3.140625" style="3" customWidth="1"/>
    <col min="6" max="16384" width="9.140625" style="3" customWidth="1"/>
  </cols>
  <sheetData>
    <row r="1" spans="1:4" ht="18.75" customHeight="1">
      <c r="A1" s="1"/>
      <c r="B1" s="1" t="s">
        <v>71</v>
      </c>
      <c r="C1" s="1"/>
      <c r="D1" s="2"/>
    </row>
    <row r="2" spans="1:4" ht="15.75" customHeight="1">
      <c r="A2" s="1"/>
      <c r="B2" s="1"/>
      <c r="C2" s="1"/>
      <c r="D2" s="2"/>
    </row>
    <row r="3" spans="1:4" ht="17.25" customHeight="1">
      <c r="A3" s="1"/>
      <c r="B3" s="14" t="s">
        <v>131</v>
      </c>
      <c r="C3" s="1"/>
      <c r="D3" s="2"/>
    </row>
    <row r="4" spans="1:4" ht="8.25" customHeight="1">
      <c r="A4" s="1"/>
      <c r="B4" s="1"/>
      <c r="C4" s="1"/>
      <c r="D4" s="2"/>
    </row>
    <row r="5" spans="1:5" ht="47.25">
      <c r="A5" s="4" t="s">
        <v>0</v>
      </c>
      <c r="B5" s="5" t="s">
        <v>1</v>
      </c>
      <c r="C5" s="4" t="s">
        <v>2</v>
      </c>
      <c r="D5" s="4" t="s">
        <v>114</v>
      </c>
      <c r="E5" s="15"/>
    </row>
    <row r="6" spans="1:5" ht="19.5" customHeight="1">
      <c r="A6" s="45" t="s">
        <v>137</v>
      </c>
      <c r="B6" s="6"/>
      <c r="C6" s="5" t="s">
        <v>7</v>
      </c>
      <c r="D6" s="7"/>
      <c r="E6" s="9">
        <f>4.8*D6</f>
        <v>0</v>
      </c>
    </row>
    <row r="7" spans="1:5" ht="23.25" customHeight="1">
      <c r="A7" s="56"/>
      <c r="B7" s="6" t="s">
        <v>67</v>
      </c>
      <c r="C7" s="5" t="s">
        <v>7</v>
      </c>
      <c r="D7" s="32">
        <v>35</v>
      </c>
      <c r="E7" s="26">
        <f>731.31*D7</f>
        <v>25595.85</v>
      </c>
    </row>
    <row r="8" spans="1:5" ht="17.25" customHeight="1">
      <c r="A8" s="47" t="s">
        <v>134</v>
      </c>
      <c r="B8" s="8" t="s">
        <v>33</v>
      </c>
      <c r="C8" s="5" t="s">
        <v>10</v>
      </c>
      <c r="D8" s="7"/>
      <c r="E8" s="23">
        <f>1546.79*D8</f>
        <v>0</v>
      </c>
    </row>
    <row r="9" spans="1:5" ht="18" customHeight="1">
      <c r="A9" s="48"/>
      <c r="B9" s="8" t="s">
        <v>43</v>
      </c>
      <c r="C9" s="5" t="s">
        <v>90</v>
      </c>
      <c r="D9" s="7">
        <v>21</v>
      </c>
      <c r="E9" s="26">
        <f>4117.15/7*D9</f>
        <v>12351.45</v>
      </c>
    </row>
    <row r="10" spans="1:5" ht="15.75" customHeight="1">
      <c r="A10" s="49"/>
      <c r="B10" s="8" t="s">
        <v>44</v>
      </c>
      <c r="C10" s="5" t="s">
        <v>45</v>
      </c>
      <c r="D10" s="7">
        <v>25</v>
      </c>
      <c r="E10" s="16">
        <f>228.59*D10</f>
        <v>5714.75</v>
      </c>
    </row>
    <row r="11" spans="1:5" ht="23.25" customHeight="1">
      <c r="A11" s="60" t="s">
        <v>135</v>
      </c>
      <c r="B11" s="8" t="s">
        <v>50</v>
      </c>
      <c r="C11" s="5" t="s">
        <v>10</v>
      </c>
      <c r="D11" s="7">
        <v>5</v>
      </c>
      <c r="E11" s="23">
        <f>890.37*D11</f>
        <v>4451.85</v>
      </c>
    </row>
    <row r="12" spans="1:5" ht="19.5" customHeight="1">
      <c r="A12" s="61"/>
      <c r="B12" s="8" t="s">
        <v>145</v>
      </c>
      <c r="C12" s="5" t="s">
        <v>15</v>
      </c>
      <c r="D12" s="7">
        <v>1</v>
      </c>
      <c r="E12" s="23">
        <f>588.82*D12+9200</f>
        <v>9788.82</v>
      </c>
    </row>
    <row r="13" spans="1:5" ht="15.75">
      <c r="A13" s="62"/>
      <c r="B13" s="8" t="s">
        <v>127</v>
      </c>
      <c r="C13" s="5" t="s">
        <v>15</v>
      </c>
      <c r="D13" s="7">
        <v>3</v>
      </c>
      <c r="E13" s="23">
        <f>1824.71*D13</f>
        <v>5474.13</v>
      </c>
    </row>
    <row r="14" spans="1:5" ht="15.75">
      <c r="A14" s="47" t="s">
        <v>141</v>
      </c>
      <c r="B14" s="8" t="s">
        <v>54</v>
      </c>
      <c r="C14" s="5" t="s">
        <v>55</v>
      </c>
      <c r="D14" s="7"/>
      <c r="E14" s="9"/>
    </row>
    <row r="15" spans="1:5" ht="15.75">
      <c r="A15" s="48"/>
      <c r="B15" s="12" t="s">
        <v>57</v>
      </c>
      <c r="C15" s="5" t="s">
        <v>15</v>
      </c>
      <c r="D15" s="7">
        <v>4</v>
      </c>
      <c r="E15" s="23">
        <f>1472.29*D15</f>
        <v>5889.16</v>
      </c>
    </row>
    <row r="16" spans="1:5" ht="15.75">
      <c r="A16" s="48"/>
      <c r="B16" s="8" t="s">
        <v>58</v>
      </c>
      <c r="C16" s="5" t="s">
        <v>15</v>
      </c>
      <c r="D16" s="7">
        <v>2</v>
      </c>
      <c r="E16" s="23">
        <f>92.12*D16</f>
        <v>184.24</v>
      </c>
    </row>
    <row r="17" spans="1:5" ht="15.75">
      <c r="A17" s="48"/>
      <c r="B17" s="8" t="s">
        <v>60</v>
      </c>
      <c r="C17" s="5" t="s">
        <v>86</v>
      </c>
      <c r="D17" s="7">
        <v>2.21</v>
      </c>
      <c r="E17" s="26">
        <f>258.31*D17</f>
        <v>570.8651</v>
      </c>
    </row>
    <row r="18" spans="1:5" ht="31.5">
      <c r="A18" s="41" t="s">
        <v>143</v>
      </c>
      <c r="B18" s="38" t="s">
        <v>83</v>
      </c>
      <c r="C18" s="5"/>
      <c r="D18" s="7">
        <v>25</v>
      </c>
      <c r="E18" s="26">
        <f>921.35*D18</f>
        <v>23033.75</v>
      </c>
    </row>
    <row r="19" spans="1:5" ht="15.75">
      <c r="A19" s="39"/>
      <c r="B19" s="1"/>
      <c r="C19" s="1"/>
      <c r="D19" s="2"/>
      <c r="E19" s="37">
        <f>SUM(E6:E18)</f>
        <v>93054.8651</v>
      </c>
    </row>
  </sheetData>
  <sheetProtection/>
  <mergeCells count="4">
    <mergeCell ref="A14:A17"/>
    <mergeCell ref="A6:A7"/>
    <mergeCell ref="A8:A10"/>
    <mergeCell ref="A11:A13"/>
  </mergeCells>
  <printOptions/>
  <pageMargins left="0.984251968503937" right="0" top="0.3937007874015748" bottom="0.3937007874015748" header="0" footer="0"/>
  <pageSetup fitToHeight="2" horizontalDpi="300" verticalDpi="300" orientation="portrait" paperSize="9" scale="84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0.421875" style="0" customWidth="1"/>
    <col min="2" max="2" width="39.28125" style="0" customWidth="1"/>
    <col min="3" max="5" width="13.140625" style="0" customWidth="1"/>
  </cols>
  <sheetData>
    <row r="2" spans="1:5" ht="15.75">
      <c r="A2" s="1"/>
      <c r="B2" s="1" t="s">
        <v>196</v>
      </c>
      <c r="C2" s="1"/>
      <c r="D2" s="2"/>
      <c r="E2" s="1"/>
    </row>
    <row r="3" spans="1:5" ht="15.75">
      <c r="A3" s="1"/>
      <c r="B3" s="1" t="s">
        <v>179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3.5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28.5" customHeight="1">
      <c r="A7" s="25" t="s">
        <v>197</v>
      </c>
      <c r="B7" s="6" t="s">
        <v>67</v>
      </c>
      <c r="C7" s="5" t="s">
        <v>7</v>
      </c>
      <c r="D7" s="32">
        <v>17</v>
      </c>
      <c r="E7" s="26">
        <f>731.31*D7</f>
        <v>12432.269999999999</v>
      </c>
    </row>
    <row r="8" spans="1:5" ht="15.75">
      <c r="A8" s="47" t="s">
        <v>138</v>
      </c>
      <c r="B8" s="8" t="s">
        <v>21</v>
      </c>
      <c r="C8" s="5" t="s">
        <v>7</v>
      </c>
      <c r="D8" s="7">
        <v>2</v>
      </c>
      <c r="E8" s="26">
        <f>789.55*D8</f>
        <v>1579.1</v>
      </c>
    </row>
    <row r="9" spans="1:5" ht="15.75">
      <c r="A9" s="48"/>
      <c r="B9" s="8" t="s">
        <v>22</v>
      </c>
      <c r="C9" s="5" t="s">
        <v>23</v>
      </c>
      <c r="D9" s="7"/>
      <c r="E9" s="23">
        <f>756.87*D9</f>
        <v>0</v>
      </c>
    </row>
    <row r="10" spans="1:5" ht="15.75">
      <c r="A10" s="47" t="s">
        <v>134</v>
      </c>
      <c r="B10" s="8" t="s">
        <v>33</v>
      </c>
      <c r="C10" s="5" t="s">
        <v>10</v>
      </c>
      <c r="D10" s="7"/>
      <c r="E10" s="23">
        <f>1546.79*D10</f>
        <v>0</v>
      </c>
    </row>
    <row r="11" spans="1:5" ht="15.75">
      <c r="A11" s="48"/>
      <c r="B11" s="8" t="s">
        <v>43</v>
      </c>
      <c r="C11" s="5" t="s">
        <v>90</v>
      </c>
      <c r="D11" s="7">
        <v>7</v>
      </c>
      <c r="E11" s="23">
        <f>4117.15/7*D11</f>
        <v>4117.15</v>
      </c>
    </row>
    <row r="12" spans="1:5" ht="15.75">
      <c r="A12" s="47" t="s">
        <v>136</v>
      </c>
      <c r="B12" s="8" t="s">
        <v>198</v>
      </c>
      <c r="C12" s="5" t="s">
        <v>15</v>
      </c>
      <c r="D12" s="7"/>
      <c r="E12" s="15">
        <f>D12*1016.83</f>
        <v>0</v>
      </c>
    </row>
    <row r="13" spans="1:5" ht="15.75">
      <c r="A13" s="48"/>
      <c r="B13" s="8" t="s">
        <v>58</v>
      </c>
      <c r="C13" s="5" t="s">
        <v>15</v>
      </c>
      <c r="D13" s="7">
        <v>3</v>
      </c>
      <c r="E13" s="23">
        <f>92.12*D13</f>
        <v>276.36</v>
      </c>
    </row>
    <row r="14" spans="1:5" ht="15.75">
      <c r="A14" s="48"/>
      <c r="B14" s="8" t="s">
        <v>59</v>
      </c>
      <c r="C14" s="5" t="s">
        <v>15</v>
      </c>
      <c r="D14" s="7">
        <v>2</v>
      </c>
      <c r="E14" s="23">
        <f>546.92*D14</f>
        <v>1093.84</v>
      </c>
    </row>
    <row r="15" spans="1:5" ht="15.75">
      <c r="A15" s="43"/>
      <c r="B15" s="8" t="s">
        <v>60</v>
      </c>
      <c r="C15" s="5" t="s">
        <v>86</v>
      </c>
      <c r="D15" s="30">
        <v>6.36</v>
      </c>
      <c r="E15" s="26">
        <f>258.31*D15</f>
        <v>1642.8516000000002</v>
      </c>
    </row>
    <row r="16" spans="1:5" ht="36" customHeight="1">
      <c r="A16" s="42" t="s">
        <v>143</v>
      </c>
      <c r="B16" s="6" t="s">
        <v>83</v>
      </c>
      <c r="C16" s="5"/>
      <c r="D16" s="7">
        <v>5</v>
      </c>
      <c r="E16" s="26">
        <f>921.35*D16</f>
        <v>4606.75</v>
      </c>
    </row>
    <row r="17" spans="1:5" ht="15.75">
      <c r="A17" s="43"/>
      <c r="B17" s="8" t="s">
        <v>113</v>
      </c>
      <c r="C17" s="5" t="s">
        <v>19</v>
      </c>
      <c r="D17" s="7"/>
      <c r="E17" s="23">
        <f>1351.97*D17</f>
        <v>0</v>
      </c>
    </row>
    <row r="18" spans="1:5" ht="15.75">
      <c r="A18" s="1"/>
      <c r="B18" s="1"/>
      <c r="C18" s="1"/>
      <c r="D18" s="2"/>
      <c r="E18" s="37">
        <f>SUM(E7:E17)</f>
        <v>25748.3216</v>
      </c>
    </row>
  </sheetData>
  <sheetProtection/>
  <mergeCells count="3">
    <mergeCell ref="A8:A9"/>
    <mergeCell ref="A10:A11"/>
    <mergeCell ref="A12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25.421875" style="0" customWidth="1"/>
    <col min="2" max="2" width="38.8515625" style="0" customWidth="1"/>
    <col min="3" max="5" width="14.57421875" style="0" customWidth="1"/>
  </cols>
  <sheetData>
    <row r="2" spans="1:5" ht="15.75">
      <c r="A2" s="1"/>
      <c r="B2" s="1" t="s">
        <v>199</v>
      </c>
      <c r="C2" s="1"/>
      <c r="D2" s="2"/>
      <c r="E2" s="1"/>
    </row>
    <row r="3" spans="1:5" ht="15.75">
      <c r="A3" s="1"/>
      <c r="B3" s="1" t="s">
        <v>179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31.5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15.75">
      <c r="A7" s="24" t="s">
        <v>149</v>
      </c>
      <c r="B7" s="8" t="s">
        <v>82</v>
      </c>
      <c r="C7" s="5" t="s">
        <v>7</v>
      </c>
      <c r="D7" s="7"/>
      <c r="E7" s="23">
        <f>405.85*D7</f>
        <v>0</v>
      </c>
    </row>
    <row r="8" spans="1:5" ht="15.75">
      <c r="A8" s="44"/>
      <c r="B8" s="8" t="s">
        <v>122</v>
      </c>
      <c r="C8" s="5" t="s">
        <v>7</v>
      </c>
      <c r="D8" s="7">
        <v>2.5</v>
      </c>
      <c r="E8" s="23">
        <f>335.12*D8</f>
        <v>837.8</v>
      </c>
    </row>
    <row r="9" spans="1:5" ht="15.75">
      <c r="A9" s="60" t="s">
        <v>134</v>
      </c>
      <c r="B9" s="8" t="s">
        <v>33</v>
      </c>
      <c r="C9" s="5" t="s">
        <v>10</v>
      </c>
      <c r="D9" s="7"/>
      <c r="E9" s="23">
        <f>1546.79*D9</f>
        <v>0</v>
      </c>
    </row>
    <row r="10" spans="1:5" ht="15.75">
      <c r="A10" s="61"/>
      <c r="B10" s="8" t="s">
        <v>43</v>
      </c>
      <c r="C10" s="5" t="s">
        <v>90</v>
      </c>
      <c r="D10" s="7">
        <v>7</v>
      </c>
      <c r="E10" s="23">
        <f>4117.15/7*D10</f>
        <v>4117.15</v>
      </c>
    </row>
    <row r="11" spans="1:5" ht="47.25">
      <c r="A11" s="42" t="s">
        <v>139</v>
      </c>
      <c r="B11" s="8" t="s">
        <v>47</v>
      </c>
      <c r="C11" s="5" t="s">
        <v>10</v>
      </c>
      <c r="D11" s="7">
        <v>7</v>
      </c>
      <c r="E11" s="23">
        <f>489.65*D11</f>
        <v>3427.5499999999997</v>
      </c>
    </row>
    <row r="12" spans="1:5" ht="15.75">
      <c r="A12" s="35"/>
      <c r="B12" s="10" t="s">
        <v>91</v>
      </c>
      <c r="C12" s="5" t="s">
        <v>10</v>
      </c>
      <c r="D12" s="7">
        <v>2</v>
      </c>
      <c r="E12" s="23">
        <f>756.94*D12</f>
        <v>1513.88</v>
      </c>
    </row>
    <row r="13" spans="1:5" ht="15.75">
      <c r="A13" s="35"/>
      <c r="B13" s="8" t="s">
        <v>41</v>
      </c>
      <c r="C13" s="5" t="s">
        <v>23</v>
      </c>
      <c r="D13" s="7"/>
      <c r="E13" s="23">
        <f>4670.09*D13</f>
        <v>0</v>
      </c>
    </row>
    <row r="14" spans="1:5" ht="15.75">
      <c r="A14" s="35"/>
      <c r="B14" s="11" t="s">
        <v>37</v>
      </c>
      <c r="C14" s="5" t="s">
        <v>15</v>
      </c>
      <c r="D14" s="7">
        <v>2</v>
      </c>
      <c r="E14" s="23">
        <f>497.45*D14</f>
        <v>994.9</v>
      </c>
    </row>
    <row r="15" spans="1:5" ht="15.75">
      <c r="A15" s="35"/>
      <c r="B15" s="11" t="s">
        <v>39</v>
      </c>
      <c r="C15" s="5" t="s">
        <v>15</v>
      </c>
      <c r="D15" s="7">
        <v>2</v>
      </c>
      <c r="E15" s="23">
        <f>305.33*D15</f>
        <v>610.66</v>
      </c>
    </row>
    <row r="16" spans="1:5" ht="15.75">
      <c r="A16" s="35"/>
      <c r="B16" s="11" t="s">
        <v>49</v>
      </c>
      <c r="C16" s="5" t="s">
        <v>15</v>
      </c>
      <c r="D16" s="7">
        <f>4</f>
        <v>4</v>
      </c>
      <c r="E16" s="23">
        <f>305.33*D16</f>
        <v>1221.32</v>
      </c>
    </row>
    <row r="17" spans="1:5" ht="15.75">
      <c r="A17" s="35"/>
      <c r="B17" s="8" t="s">
        <v>50</v>
      </c>
      <c r="C17" s="5" t="s">
        <v>10</v>
      </c>
      <c r="D17" s="7">
        <v>7</v>
      </c>
      <c r="E17" s="23">
        <f>890.37*D17</f>
        <v>6232.59</v>
      </c>
    </row>
    <row r="18" spans="1:5" ht="15.75">
      <c r="A18" s="35"/>
      <c r="B18" s="8" t="s">
        <v>130</v>
      </c>
      <c r="C18" s="5" t="s">
        <v>15</v>
      </c>
      <c r="D18" s="7">
        <v>1</v>
      </c>
      <c r="E18" s="23">
        <f>588.82*D18+9200</f>
        <v>9788.82</v>
      </c>
    </row>
    <row r="19" spans="1:5" ht="15.75">
      <c r="A19" s="47" t="s">
        <v>141</v>
      </c>
      <c r="B19" s="12" t="s">
        <v>57</v>
      </c>
      <c r="C19" s="5" t="s">
        <v>15</v>
      </c>
      <c r="D19" s="7">
        <v>2</v>
      </c>
      <c r="E19" s="23">
        <f>1472.29*D19</f>
        <v>2944.58</v>
      </c>
    </row>
    <row r="20" spans="1:5" ht="15.75">
      <c r="A20" s="48"/>
      <c r="B20" s="8" t="s">
        <v>58</v>
      </c>
      <c r="C20" s="5" t="s">
        <v>15</v>
      </c>
      <c r="D20" s="7">
        <v>1</v>
      </c>
      <c r="E20" s="23">
        <f>92.12*D20</f>
        <v>92.12</v>
      </c>
    </row>
    <row r="21" spans="1:5" ht="15.75">
      <c r="A21" s="35"/>
      <c r="B21" s="8" t="s">
        <v>59</v>
      </c>
      <c r="C21" s="5" t="s">
        <v>15</v>
      </c>
      <c r="D21" s="7"/>
      <c r="E21" s="23">
        <f>546.92*D21</f>
        <v>0</v>
      </c>
    </row>
    <row r="22" spans="1:5" ht="15.75">
      <c r="A22" s="43"/>
      <c r="B22" s="8" t="s">
        <v>60</v>
      </c>
      <c r="C22" s="5" t="s">
        <v>86</v>
      </c>
      <c r="D22" s="30">
        <v>2.394</v>
      </c>
      <c r="E22" s="26">
        <f>258.31*D22</f>
        <v>618.39414</v>
      </c>
    </row>
    <row r="23" spans="1:5" ht="15.75">
      <c r="A23" s="1"/>
      <c r="B23" s="1"/>
      <c r="C23" s="1"/>
      <c r="D23" s="2"/>
      <c r="E23" s="37">
        <f>SUM(E7:E22)</f>
        <v>32399.76414</v>
      </c>
    </row>
  </sheetData>
  <sheetProtection/>
  <mergeCells count="2">
    <mergeCell ref="A9:A10"/>
    <mergeCell ref="A19:A20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3.8515625" style="0" customWidth="1"/>
    <col min="2" max="2" width="41.28125" style="0" customWidth="1"/>
    <col min="3" max="5" width="14.57421875" style="0" customWidth="1"/>
  </cols>
  <sheetData>
    <row r="2" spans="1:5" ht="15.75">
      <c r="A2" s="1"/>
      <c r="B2" s="1" t="s">
        <v>200</v>
      </c>
      <c r="C2" s="1"/>
      <c r="D2" s="2"/>
      <c r="E2" s="1"/>
    </row>
    <row r="3" spans="1:5" ht="15.75">
      <c r="A3" s="1"/>
      <c r="B3" s="1" t="s">
        <v>179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51.75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15.75">
      <c r="A7" s="47" t="s">
        <v>133</v>
      </c>
      <c r="B7" s="8" t="s">
        <v>21</v>
      </c>
      <c r="C7" s="5" t="s">
        <v>7</v>
      </c>
      <c r="D7" s="7">
        <v>2</v>
      </c>
      <c r="E7" s="26">
        <f>789.55*D7</f>
        <v>1579.1</v>
      </c>
    </row>
    <row r="8" spans="1:5" ht="15.75">
      <c r="A8" s="48"/>
      <c r="B8" s="8" t="s">
        <v>22</v>
      </c>
      <c r="C8" s="5" t="s">
        <v>23</v>
      </c>
      <c r="D8" s="7"/>
      <c r="E8" s="23">
        <f>756.87*D8</f>
        <v>0</v>
      </c>
    </row>
    <row r="9" spans="1:5" ht="15.75">
      <c r="A9" s="47" t="s">
        <v>134</v>
      </c>
      <c r="B9" s="8" t="s">
        <v>33</v>
      </c>
      <c r="C9" s="5" t="s">
        <v>10</v>
      </c>
      <c r="D9" s="7"/>
      <c r="E9" s="23">
        <f>1546.79*D9</f>
        <v>0</v>
      </c>
    </row>
    <row r="10" spans="1:5" ht="15.75">
      <c r="A10" s="48"/>
      <c r="B10" s="8" t="s">
        <v>43</v>
      </c>
      <c r="C10" s="5" t="s">
        <v>90</v>
      </c>
      <c r="D10" s="7">
        <v>14</v>
      </c>
      <c r="E10" s="23">
        <f>4117.15/7*D10</f>
        <v>8234.3</v>
      </c>
    </row>
    <row r="11" spans="1:5" ht="47.25">
      <c r="A11" s="42" t="s">
        <v>139</v>
      </c>
      <c r="B11" s="8" t="s">
        <v>47</v>
      </c>
      <c r="C11" s="5" t="s">
        <v>10</v>
      </c>
      <c r="D11" s="7">
        <v>8</v>
      </c>
      <c r="E11" s="23">
        <f>489.65*D11</f>
        <v>3917.2</v>
      </c>
    </row>
    <row r="12" spans="1:5" ht="15.75">
      <c r="A12" s="35"/>
      <c r="B12" s="10" t="s">
        <v>91</v>
      </c>
      <c r="C12" s="5" t="s">
        <v>10</v>
      </c>
      <c r="D12" s="7">
        <v>2</v>
      </c>
      <c r="E12" s="23">
        <f>756.94*D12</f>
        <v>1513.88</v>
      </c>
    </row>
    <row r="13" spans="1:5" ht="15.75">
      <c r="A13" s="35"/>
      <c r="B13" s="8" t="s">
        <v>41</v>
      </c>
      <c r="C13" s="5" t="s">
        <v>23</v>
      </c>
      <c r="D13" s="7"/>
      <c r="E13" s="23">
        <f>4670.09*D13</f>
        <v>0</v>
      </c>
    </row>
    <row r="14" spans="1:5" ht="15.75">
      <c r="A14" s="35"/>
      <c r="B14" s="11" t="s">
        <v>37</v>
      </c>
      <c r="C14" s="5" t="s">
        <v>15</v>
      </c>
      <c r="D14" s="7">
        <v>2</v>
      </c>
      <c r="E14" s="23">
        <f>497.45*D14</f>
        <v>994.9</v>
      </c>
    </row>
    <row r="15" spans="1:5" ht="15.75">
      <c r="A15" s="35"/>
      <c r="B15" s="11" t="s">
        <v>39</v>
      </c>
      <c r="C15" s="5" t="s">
        <v>15</v>
      </c>
      <c r="D15" s="7">
        <v>2</v>
      </c>
      <c r="E15" s="23">
        <f>305.33*D15</f>
        <v>610.66</v>
      </c>
    </row>
    <row r="16" spans="1:5" ht="15.75">
      <c r="A16" s="35"/>
      <c r="B16" s="8" t="s">
        <v>50</v>
      </c>
      <c r="C16" s="5" t="s">
        <v>10</v>
      </c>
      <c r="D16" s="7">
        <v>2</v>
      </c>
      <c r="E16" s="23">
        <f>890.37*D16</f>
        <v>1780.74</v>
      </c>
    </row>
    <row r="17" spans="1:5" ht="15.75">
      <c r="A17" s="47" t="s">
        <v>141</v>
      </c>
      <c r="B17" s="8" t="s">
        <v>58</v>
      </c>
      <c r="C17" s="5" t="s">
        <v>15</v>
      </c>
      <c r="D17" s="7">
        <f>2</f>
        <v>2</v>
      </c>
      <c r="E17" s="23">
        <f>92.12*D17</f>
        <v>184.24</v>
      </c>
    </row>
    <row r="18" spans="1:5" ht="15.75">
      <c r="A18" s="48"/>
      <c r="B18" s="8" t="s">
        <v>59</v>
      </c>
      <c r="C18" s="5" t="s">
        <v>15</v>
      </c>
      <c r="D18" s="7"/>
      <c r="E18" s="23">
        <f>546.92*D18</f>
        <v>0</v>
      </c>
    </row>
    <row r="19" spans="1:5" ht="15.75">
      <c r="A19" s="49"/>
      <c r="B19" s="8" t="s">
        <v>60</v>
      </c>
      <c r="C19" s="5" t="s">
        <v>86</v>
      </c>
      <c r="D19" s="30">
        <v>3.853</v>
      </c>
      <c r="E19" s="26">
        <f>258.31*D19</f>
        <v>995.2684300000001</v>
      </c>
    </row>
    <row r="20" spans="1:5" ht="31.5">
      <c r="A20" s="42" t="s">
        <v>140</v>
      </c>
      <c r="B20" s="6" t="s">
        <v>83</v>
      </c>
      <c r="C20" s="5"/>
      <c r="D20" s="7">
        <v>7</v>
      </c>
      <c r="E20" s="26">
        <f>921.35*D20</f>
        <v>6449.45</v>
      </c>
    </row>
    <row r="21" spans="1:5" ht="15.75">
      <c r="A21" s="43"/>
      <c r="B21" s="8" t="s">
        <v>113</v>
      </c>
      <c r="C21" s="5" t="s">
        <v>19</v>
      </c>
      <c r="D21" s="7"/>
      <c r="E21" s="23">
        <f>1351.97*D21</f>
        <v>0</v>
      </c>
    </row>
    <row r="22" spans="1:5" ht="15.75">
      <c r="A22" s="1"/>
      <c r="B22" s="1"/>
      <c r="C22" s="1"/>
      <c r="D22" s="2"/>
      <c r="E22" s="37">
        <f>SUM(E7:E21)</f>
        <v>26259.738430000005</v>
      </c>
    </row>
  </sheetData>
  <sheetProtection/>
  <mergeCells count="3">
    <mergeCell ref="A7:A8"/>
    <mergeCell ref="A9:A10"/>
    <mergeCell ref="A17:A19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3.421875" style="0" customWidth="1"/>
    <col min="2" max="2" width="39.57421875" style="0" customWidth="1"/>
    <col min="3" max="5" width="14.57421875" style="0" customWidth="1"/>
  </cols>
  <sheetData>
    <row r="2" spans="1:5" ht="15.75">
      <c r="A2" s="1"/>
      <c r="B2" s="1" t="s">
        <v>201</v>
      </c>
      <c r="C2" s="1"/>
      <c r="D2" s="2"/>
      <c r="E2" s="1"/>
    </row>
    <row r="3" spans="1:5" ht="15.75">
      <c r="A3" s="1"/>
      <c r="B3" s="1" t="s">
        <v>179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5.75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15.75">
      <c r="A7" s="47" t="s">
        <v>133</v>
      </c>
      <c r="B7" s="8" t="s">
        <v>21</v>
      </c>
      <c r="C7" s="5" t="s">
        <v>7</v>
      </c>
      <c r="D7" s="7">
        <v>2</v>
      </c>
      <c r="E7" s="26">
        <f>789.55*D7</f>
        <v>1579.1</v>
      </c>
    </row>
    <row r="8" spans="1:5" ht="15.75">
      <c r="A8" s="48"/>
      <c r="B8" s="8" t="s">
        <v>22</v>
      </c>
      <c r="C8" s="5" t="s">
        <v>23</v>
      </c>
      <c r="D8" s="7"/>
      <c r="E8" s="23">
        <f>756.87*D8</f>
        <v>0</v>
      </c>
    </row>
    <row r="9" spans="1:5" ht="15.75">
      <c r="A9" s="47" t="s">
        <v>134</v>
      </c>
      <c r="B9" s="8" t="s">
        <v>33</v>
      </c>
      <c r="C9" s="5" t="s">
        <v>10</v>
      </c>
      <c r="D9" s="7"/>
      <c r="E9" s="23">
        <f>1546.79*D9</f>
        <v>0</v>
      </c>
    </row>
    <row r="10" spans="1:5" ht="15.75">
      <c r="A10" s="48"/>
      <c r="B10" s="8" t="s">
        <v>43</v>
      </c>
      <c r="C10" s="5" t="s">
        <v>90</v>
      </c>
      <c r="D10" s="7">
        <v>7</v>
      </c>
      <c r="E10" s="23">
        <f>4117.15/7*D10</f>
        <v>4117.15</v>
      </c>
    </row>
    <row r="11" spans="1:5" ht="15.75">
      <c r="A11" s="35"/>
      <c r="B11" s="8" t="s">
        <v>202</v>
      </c>
      <c r="C11" s="5" t="s">
        <v>15</v>
      </c>
      <c r="D11" s="7">
        <v>1</v>
      </c>
      <c r="E11" s="23">
        <f>588.82*D11+9200</f>
        <v>9788.82</v>
      </c>
    </row>
    <row r="12" spans="1:5" ht="15.75">
      <c r="A12" s="47" t="s">
        <v>141</v>
      </c>
      <c r="B12" s="8" t="s">
        <v>58</v>
      </c>
      <c r="C12" s="5" t="s">
        <v>15</v>
      </c>
      <c r="D12" s="7">
        <v>2</v>
      </c>
      <c r="E12" s="23">
        <f>92.12*D12</f>
        <v>184.24</v>
      </c>
    </row>
    <row r="13" spans="1:5" ht="15.75">
      <c r="A13" s="48"/>
      <c r="B13" s="8" t="s">
        <v>59</v>
      </c>
      <c r="C13" s="5" t="s">
        <v>15</v>
      </c>
      <c r="D13" s="78"/>
      <c r="E13" s="23">
        <f>546.92*D13</f>
        <v>0</v>
      </c>
    </row>
    <row r="14" spans="1:5" ht="15.75">
      <c r="A14" s="49"/>
      <c r="B14" s="8" t="s">
        <v>60</v>
      </c>
      <c r="C14" s="5" t="s">
        <v>86</v>
      </c>
      <c r="D14" s="30">
        <v>1.655</v>
      </c>
      <c r="E14" s="26">
        <f>258.31*D14</f>
        <v>427.50305000000003</v>
      </c>
    </row>
    <row r="15" spans="1:5" ht="15.75">
      <c r="A15" s="47" t="s">
        <v>140</v>
      </c>
      <c r="B15" s="6" t="s">
        <v>83</v>
      </c>
      <c r="C15" s="5"/>
      <c r="D15" s="7">
        <v>5</v>
      </c>
      <c r="E15" s="26">
        <f>921.35*D15</f>
        <v>4606.75</v>
      </c>
    </row>
    <row r="16" spans="1:5" ht="15.75">
      <c r="A16" s="49"/>
      <c r="B16" s="8" t="s">
        <v>113</v>
      </c>
      <c r="C16" s="5" t="s">
        <v>19</v>
      </c>
      <c r="D16" s="7"/>
      <c r="E16" s="23">
        <f>1351.97*D16</f>
        <v>0</v>
      </c>
    </row>
    <row r="17" spans="1:5" ht="15.75">
      <c r="A17" s="1"/>
      <c r="B17" s="1"/>
      <c r="C17" s="1"/>
      <c r="D17" s="2"/>
      <c r="E17" s="37">
        <f>SUM(E7:E16)</f>
        <v>20703.563049999997</v>
      </c>
    </row>
  </sheetData>
  <sheetProtection/>
  <mergeCells count="4">
    <mergeCell ref="A7:A8"/>
    <mergeCell ref="A9:A10"/>
    <mergeCell ref="A12:A14"/>
    <mergeCell ref="A15:A1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5.140625" style="0" customWidth="1"/>
    <col min="2" max="2" width="31.8515625" style="0" customWidth="1"/>
    <col min="3" max="5" width="13.8515625" style="0" customWidth="1"/>
  </cols>
  <sheetData>
    <row r="2" spans="1:5" ht="15.75">
      <c r="A2" s="1"/>
      <c r="B2" s="1" t="s">
        <v>203</v>
      </c>
      <c r="C2" s="1"/>
      <c r="D2" s="2"/>
      <c r="E2" s="1"/>
    </row>
    <row r="3" spans="1:5" ht="15.75">
      <c r="A3" s="1"/>
      <c r="B3" s="1" t="s">
        <v>179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7.25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15.75">
      <c r="A7" s="25" t="s">
        <v>164</v>
      </c>
      <c r="B7" s="6" t="s">
        <v>67</v>
      </c>
      <c r="C7" s="5" t="s">
        <v>7</v>
      </c>
      <c r="D7" s="32">
        <v>4.72</v>
      </c>
      <c r="E7" s="26">
        <f>731.31*D7</f>
        <v>3451.7831999999994</v>
      </c>
    </row>
    <row r="8" spans="1:5" ht="15.75">
      <c r="A8" s="47" t="s">
        <v>141</v>
      </c>
      <c r="B8" s="8" t="s">
        <v>58</v>
      </c>
      <c r="C8" s="5" t="s">
        <v>15</v>
      </c>
      <c r="D8" s="7"/>
      <c r="E8" s="23">
        <f>92.12*D8</f>
        <v>0</v>
      </c>
    </row>
    <row r="9" spans="1:5" ht="15.75">
      <c r="A9" s="48"/>
      <c r="B9" s="8" t="s">
        <v>59</v>
      </c>
      <c r="C9" s="5" t="s">
        <v>15</v>
      </c>
      <c r="D9" s="7"/>
      <c r="E9" s="23">
        <f>546.92*D9</f>
        <v>0</v>
      </c>
    </row>
    <row r="10" spans="1:5" ht="15.75">
      <c r="A10" s="49"/>
      <c r="B10" s="8" t="s">
        <v>60</v>
      </c>
      <c r="C10" s="5" t="s">
        <v>86</v>
      </c>
      <c r="D10" s="7">
        <v>1</v>
      </c>
      <c r="E10" s="31">
        <f>258.31*D10</f>
        <v>258.31</v>
      </c>
    </row>
    <row r="11" spans="1:5" ht="15.75">
      <c r="A11" s="1"/>
      <c r="B11" s="1"/>
      <c r="C11" s="1"/>
      <c r="D11" s="2"/>
      <c r="E11" s="37">
        <f>SUM(E7:E10)</f>
        <v>3710.0931999999993</v>
      </c>
    </row>
  </sheetData>
  <sheetProtection/>
  <mergeCells count="1">
    <mergeCell ref="A8:A10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23.421875" style="0" customWidth="1"/>
    <col min="2" max="2" width="40.421875" style="0" customWidth="1"/>
    <col min="3" max="5" width="12.7109375" style="0" customWidth="1"/>
  </cols>
  <sheetData>
    <row r="2" spans="1:5" ht="15.75">
      <c r="A2" s="1"/>
      <c r="B2" s="1" t="s">
        <v>204</v>
      </c>
      <c r="C2" s="1"/>
      <c r="D2" s="2"/>
      <c r="E2" s="1"/>
    </row>
    <row r="3" spans="1:5" ht="15.75">
      <c r="A3" s="1"/>
      <c r="B3" s="1" t="s">
        <v>179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15.75">
      <c r="A5" s="1"/>
      <c r="B5" s="1"/>
      <c r="C5" s="1"/>
      <c r="D5" s="2"/>
      <c r="E5" s="1"/>
    </row>
    <row r="6" spans="1:5" ht="44.25" customHeight="1">
      <c r="A6" s="4" t="s">
        <v>0</v>
      </c>
      <c r="B6" s="5" t="s">
        <v>1</v>
      </c>
      <c r="C6" s="4" t="s">
        <v>2</v>
      </c>
      <c r="D6" s="4" t="s">
        <v>114</v>
      </c>
      <c r="E6" s="15"/>
    </row>
    <row r="7" spans="1:5" ht="32.25" customHeight="1">
      <c r="A7" s="25" t="s">
        <v>164</v>
      </c>
      <c r="B7" s="6" t="s">
        <v>67</v>
      </c>
      <c r="C7" s="5" t="s">
        <v>7</v>
      </c>
      <c r="D7" s="32">
        <v>45</v>
      </c>
      <c r="E7" s="26">
        <f>731.31*D7</f>
        <v>32908.95</v>
      </c>
    </row>
    <row r="8" spans="1:5" ht="48" customHeight="1">
      <c r="A8" s="42" t="s">
        <v>139</v>
      </c>
      <c r="B8" s="8" t="s">
        <v>47</v>
      </c>
      <c r="C8" s="5" t="s">
        <v>10</v>
      </c>
      <c r="D8" s="7">
        <v>8</v>
      </c>
      <c r="E8" s="23">
        <f>489.65*D8</f>
        <v>3917.2</v>
      </c>
    </row>
    <row r="9" spans="1:5" ht="15.75">
      <c r="A9" s="35"/>
      <c r="B9" s="10" t="s">
        <v>91</v>
      </c>
      <c r="C9" s="5" t="s">
        <v>10</v>
      </c>
      <c r="D9" s="7">
        <v>2</v>
      </c>
      <c r="E9" s="23">
        <f>756.94*D9</f>
        <v>1513.88</v>
      </c>
    </row>
    <row r="10" spans="1:5" ht="15.75">
      <c r="A10" s="35"/>
      <c r="B10" s="8" t="s">
        <v>50</v>
      </c>
      <c r="C10" s="5" t="s">
        <v>10</v>
      </c>
      <c r="D10" s="7">
        <v>2</v>
      </c>
      <c r="E10" s="23">
        <f>890.37*D10</f>
        <v>1780.74</v>
      </c>
    </row>
    <row r="11" spans="1:5" ht="15.75">
      <c r="A11" s="47" t="s">
        <v>141</v>
      </c>
      <c r="B11" s="8" t="s">
        <v>58</v>
      </c>
      <c r="C11" s="5" t="s">
        <v>15</v>
      </c>
      <c r="D11" s="7"/>
      <c r="E11" s="23">
        <f>92.12*D11</f>
        <v>0</v>
      </c>
    </row>
    <row r="12" spans="1:5" ht="34.5" customHeight="1">
      <c r="A12" s="48"/>
      <c r="B12" s="8" t="s">
        <v>59</v>
      </c>
      <c r="C12" s="5" t="s">
        <v>15</v>
      </c>
      <c r="D12" s="7">
        <v>2</v>
      </c>
      <c r="E12" s="23">
        <f>546.92*D12</f>
        <v>1093.84</v>
      </c>
    </row>
    <row r="13" spans="1:5" ht="15.75">
      <c r="A13" s="43"/>
      <c r="B13" s="8" t="s">
        <v>60</v>
      </c>
      <c r="C13" s="5" t="s">
        <v>86</v>
      </c>
      <c r="D13" s="30">
        <v>5.115</v>
      </c>
      <c r="E13" s="26">
        <f>258.31*D13</f>
        <v>1321.25565</v>
      </c>
    </row>
    <row r="14" spans="1:5" ht="15.75">
      <c r="A14" s="47" t="s">
        <v>143</v>
      </c>
      <c r="B14" s="6" t="s">
        <v>83</v>
      </c>
      <c r="C14" s="5"/>
      <c r="D14" s="7">
        <v>5</v>
      </c>
      <c r="E14" s="26">
        <f>921.35*D14</f>
        <v>4606.75</v>
      </c>
    </row>
    <row r="15" spans="1:5" ht="15.75">
      <c r="A15" s="49"/>
      <c r="B15" s="8" t="s">
        <v>113</v>
      </c>
      <c r="C15" s="5" t="s">
        <v>19</v>
      </c>
      <c r="D15" s="7"/>
      <c r="E15" s="23">
        <f>1351.97*D15</f>
        <v>0</v>
      </c>
    </row>
    <row r="16" spans="1:5" ht="15.75">
      <c r="A16" s="1"/>
      <c r="B16" s="1"/>
      <c r="C16" s="1"/>
      <c r="D16" s="2"/>
      <c r="E16" s="37">
        <f>SUM(E7:E15)</f>
        <v>47142.615649999985</v>
      </c>
    </row>
    <row r="17" spans="1:5" ht="14.25">
      <c r="A17" s="3"/>
      <c r="B17" s="3"/>
      <c r="C17" s="3"/>
      <c r="D17" s="13"/>
      <c r="E17" s="3"/>
    </row>
  </sheetData>
  <sheetProtection/>
  <mergeCells count="2">
    <mergeCell ref="A11:A12"/>
    <mergeCell ref="A14:A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1.140625" style="3" customWidth="1"/>
    <col min="6" max="16384" width="9.140625" style="3" customWidth="1"/>
  </cols>
  <sheetData>
    <row r="1" spans="1:4" ht="18.75" customHeight="1">
      <c r="A1" s="1"/>
      <c r="B1" s="1" t="s">
        <v>73</v>
      </c>
      <c r="C1" s="1"/>
      <c r="D1" s="2"/>
    </row>
    <row r="2" spans="1:4" ht="15.75" customHeight="1">
      <c r="A2" s="1"/>
      <c r="B2" s="1"/>
      <c r="C2" s="1"/>
      <c r="D2" s="2"/>
    </row>
    <row r="3" spans="1:4" ht="17.25" customHeight="1">
      <c r="A3" s="1"/>
      <c r="B3" s="14" t="s">
        <v>131</v>
      </c>
      <c r="C3" s="1"/>
      <c r="D3" s="2"/>
    </row>
    <row r="4" spans="1:4" ht="8.25" customHeight="1">
      <c r="A4" s="1"/>
      <c r="B4" s="1"/>
      <c r="C4" s="1"/>
      <c r="D4" s="2"/>
    </row>
    <row r="5" spans="1:5" ht="47.25">
      <c r="A5" s="4" t="s">
        <v>0</v>
      </c>
      <c r="B5" s="5" t="s">
        <v>1</v>
      </c>
      <c r="C5" s="4" t="s">
        <v>2</v>
      </c>
      <c r="D5" s="4" t="s">
        <v>114</v>
      </c>
      <c r="E5" s="15"/>
    </row>
    <row r="6" spans="1:5" ht="18.75" customHeight="1">
      <c r="A6" s="60" t="s">
        <v>139</v>
      </c>
      <c r="B6" s="8" t="s">
        <v>47</v>
      </c>
      <c r="C6" s="5" t="s">
        <v>10</v>
      </c>
      <c r="D6" s="7">
        <f>1+1</f>
        <v>2</v>
      </c>
      <c r="E6" s="23">
        <f>489.65*D6</f>
        <v>979.3</v>
      </c>
    </row>
    <row r="7" spans="1:5" ht="28.5" customHeight="1">
      <c r="A7" s="62"/>
      <c r="B7" s="10" t="s">
        <v>92</v>
      </c>
      <c r="C7" s="5" t="s">
        <v>10</v>
      </c>
      <c r="D7" s="7"/>
      <c r="E7" s="23">
        <f>626.12*D7</f>
        <v>0</v>
      </c>
    </row>
    <row r="8" spans="1:5" ht="15.75">
      <c r="A8" s="47" t="s">
        <v>136</v>
      </c>
      <c r="B8" s="8" t="s">
        <v>54</v>
      </c>
      <c r="C8" s="5" t="s">
        <v>55</v>
      </c>
      <c r="D8" s="7"/>
      <c r="E8" s="9"/>
    </row>
    <row r="9" spans="1:5" ht="15.75">
      <c r="A9" s="48"/>
      <c r="B9" s="12" t="s">
        <v>57</v>
      </c>
      <c r="C9" s="5" t="s">
        <v>15</v>
      </c>
      <c r="D9" s="7">
        <v>1</v>
      </c>
      <c r="E9" s="23">
        <f>1472.29*D9</f>
        <v>1472.29</v>
      </c>
    </row>
    <row r="10" spans="1:5" ht="15.75">
      <c r="A10" s="48"/>
      <c r="B10" s="8" t="s">
        <v>58</v>
      </c>
      <c r="C10" s="5" t="s">
        <v>15</v>
      </c>
      <c r="D10" s="7">
        <v>2</v>
      </c>
      <c r="E10" s="23">
        <f>92.12*D10</f>
        <v>184.24</v>
      </c>
    </row>
    <row r="11" spans="1:5" ht="15.75">
      <c r="A11" s="49"/>
      <c r="B11" s="8" t="s">
        <v>60</v>
      </c>
      <c r="C11" s="5" t="s">
        <v>86</v>
      </c>
      <c r="D11" s="30">
        <v>2.346</v>
      </c>
      <c r="E11" s="31">
        <f>258.31*D11</f>
        <v>605.99526</v>
      </c>
    </row>
    <row r="12" spans="1:6" ht="15.75">
      <c r="A12" s="1"/>
      <c r="B12" s="1"/>
      <c r="C12" s="1"/>
      <c r="D12" s="2"/>
      <c r="E12" s="37">
        <f>SUM(E6:E11)</f>
        <v>3241.82526</v>
      </c>
      <c r="F12" s="40">
        <v>3242</v>
      </c>
    </row>
  </sheetData>
  <sheetProtection/>
  <mergeCells count="2">
    <mergeCell ref="A8:A11"/>
    <mergeCell ref="A6:A7"/>
  </mergeCells>
  <printOptions/>
  <pageMargins left="0.984251968503937" right="0" top="0.3937007874015748" bottom="0.3937007874015748" header="0" footer="0"/>
  <pageSetup fitToHeight="2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1.7109375" style="3" customWidth="1"/>
    <col min="6" max="16384" width="9.140625" style="3" customWidth="1"/>
  </cols>
  <sheetData>
    <row r="1" spans="1:4" ht="18.75" customHeight="1">
      <c r="A1" s="1"/>
      <c r="B1" s="1" t="s">
        <v>70</v>
      </c>
      <c r="C1" s="1"/>
      <c r="D1" s="2"/>
    </row>
    <row r="2" spans="1:4" ht="15.75" customHeight="1">
      <c r="A2" s="1"/>
      <c r="B2" s="14" t="s">
        <v>131</v>
      </c>
      <c r="C2" s="1"/>
      <c r="D2" s="2"/>
    </row>
    <row r="3" spans="1:4" ht="19.5" customHeight="1">
      <c r="A3" s="1"/>
      <c r="B3" s="1"/>
      <c r="C3" s="1"/>
      <c r="D3" s="2"/>
    </row>
    <row r="4" spans="1:5" ht="47.25">
      <c r="A4" s="4" t="s">
        <v>0</v>
      </c>
      <c r="B4" s="5" t="s">
        <v>1</v>
      </c>
      <c r="C4" s="4" t="s">
        <v>2</v>
      </c>
      <c r="D4" s="4" t="s">
        <v>114</v>
      </c>
      <c r="E4" s="15"/>
    </row>
    <row r="5" spans="1:5" ht="17.25" customHeight="1">
      <c r="A5" s="47" t="s">
        <v>134</v>
      </c>
      <c r="B5" s="8" t="s">
        <v>33</v>
      </c>
      <c r="C5" s="5" t="s">
        <v>10</v>
      </c>
      <c r="D5" s="7"/>
      <c r="E5" s="23">
        <f>1546.79*D5</f>
        <v>0</v>
      </c>
    </row>
    <row r="6" spans="1:5" ht="18" customHeight="1">
      <c r="A6" s="48"/>
      <c r="B6" s="8" t="s">
        <v>43</v>
      </c>
      <c r="C6" s="5" t="s">
        <v>90</v>
      </c>
      <c r="D6" s="7">
        <v>7</v>
      </c>
      <c r="E6" s="26">
        <f>4117.15/7*D6</f>
        <v>4117.15</v>
      </c>
    </row>
    <row r="7" spans="1:5" ht="15.75" customHeight="1">
      <c r="A7" s="49"/>
      <c r="B7" s="8" t="s">
        <v>44</v>
      </c>
      <c r="C7" s="5" t="s">
        <v>45</v>
      </c>
      <c r="D7" s="7"/>
      <c r="E7" s="16">
        <f>190.24/0.017*D7</f>
        <v>0</v>
      </c>
    </row>
    <row r="8" spans="1:5" ht="18.75" customHeight="1">
      <c r="A8" s="47" t="s">
        <v>139</v>
      </c>
      <c r="B8" s="8" t="s">
        <v>47</v>
      </c>
      <c r="C8" s="5" t="s">
        <v>10</v>
      </c>
      <c r="D8" s="7"/>
      <c r="E8" s="23">
        <f>489.65*D8</f>
        <v>0</v>
      </c>
    </row>
    <row r="9" spans="1:5" ht="29.25" customHeight="1">
      <c r="A9" s="48"/>
      <c r="B9" s="8" t="s">
        <v>130</v>
      </c>
      <c r="C9" s="5" t="s">
        <v>15</v>
      </c>
      <c r="D9" s="7">
        <v>1</v>
      </c>
      <c r="E9" s="23">
        <f>211.65*D9+8019</f>
        <v>8230.65</v>
      </c>
    </row>
    <row r="10" spans="1:7" ht="15.75">
      <c r="A10" s="1"/>
      <c r="B10" s="1"/>
      <c r="C10" s="1"/>
      <c r="D10" s="2"/>
      <c r="E10" s="37">
        <f>SUM(E5:E9)</f>
        <v>12347.8</v>
      </c>
      <c r="G10" s="17"/>
    </row>
  </sheetData>
  <sheetProtection/>
  <mergeCells count="2">
    <mergeCell ref="A5:A7"/>
    <mergeCell ref="A8:A9"/>
  </mergeCells>
  <printOptions/>
  <pageMargins left="0.984251968503937" right="0" top="0.3937007874015748" bottom="0.3937007874015748" header="0" footer="0"/>
  <pageSetup fitToHeight="2"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2.28125" style="3" customWidth="1"/>
    <col min="2" max="2" width="35.28125" style="3" customWidth="1"/>
    <col min="3" max="3" width="7.8515625" style="3" customWidth="1"/>
    <col min="4" max="4" width="10.140625" style="13" customWidth="1"/>
    <col min="5" max="5" width="11.7109375" style="3" customWidth="1"/>
    <col min="6" max="6" width="9.140625" style="3" customWidth="1"/>
    <col min="7" max="7" width="11.140625" style="3" customWidth="1"/>
    <col min="8" max="16384" width="9.140625" style="3" customWidth="1"/>
  </cols>
  <sheetData>
    <row r="1" spans="1:4" ht="18.75" customHeight="1">
      <c r="A1" s="1"/>
      <c r="B1" s="1" t="s">
        <v>69</v>
      </c>
      <c r="C1" s="1"/>
      <c r="D1" s="2"/>
    </row>
    <row r="2" spans="1:4" ht="15.75" customHeight="1">
      <c r="A2" s="1"/>
      <c r="B2" s="14" t="s">
        <v>131</v>
      </c>
      <c r="C2" s="1"/>
      <c r="D2" s="2"/>
    </row>
    <row r="3" spans="1:4" ht="17.25" customHeight="1">
      <c r="A3" s="1"/>
      <c r="B3" s="14"/>
      <c r="C3" s="1"/>
      <c r="D3" s="2"/>
    </row>
    <row r="4" spans="1:4" ht="8.25" customHeight="1">
      <c r="A4" s="1"/>
      <c r="B4" s="1"/>
      <c r="C4" s="1"/>
      <c r="D4" s="2"/>
    </row>
    <row r="5" spans="1:5" ht="47.25">
      <c r="A5" s="4" t="s">
        <v>0</v>
      </c>
      <c r="B5" s="5" t="s">
        <v>1</v>
      </c>
      <c r="C5" s="4" t="s">
        <v>2</v>
      </c>
      <c r="D5" s="4" t="s">
        <v>114</v>
      </c>
      <c r="E5" s="15"/>
    </row>
    <row r="6" spans="1:5" ht="18" customHeight="1">
      <c r="A6" s="57" t="s">
        <v>133</v>
      </c>
      <c r="B6" s="8" t="s">
        <v>21</v>
      </c>
      <c r="C6" s="5" t="s">
        <v>7</v>
      </c>
      <c r="D6" s="7">
        <v>2</v>
      </c>
      <c r="E6" s="23">
        <f>789.55*D6</f>
        <v>1579.1</v>
      </c>
    </row>
    <row r="7" spans="1:5" ht="18" customHeight="1">
      <c r="A7" s="58"/>
      <c r="B7" s="8" t="s">
        <v>22</v>
      </c>
      <c r="C7" s="5" t="s">
        <v>23</v>
      </c>
      <c r="D7" s="7"/>
      <c r="E7" s="23">
        <f>756.87*D7</f>
        <v>0</v>
      </c>
    </row>
    <row r="8" spans="1:5" ht="17.25" customHeight="1">
      <c r="A8" s="47" t="s">
        <v>134</v>
      </c>
      <c r="B8" s="8" t="s">
        <v>33</v>
      </c>
      <c r="C8" s="5" t="s">
        <v>10</v>
      </c>
      <c r="D8" s="7"/>
      <c r="E8" s="23">
        <f>1546.79*D8</f>
        <v>0</v>
      </c>
    </row>
    <row r="9" spans="1:5" ht="18" customHeight="1">
      <c r="A9" s="48"/>
      <c r="B9" s="8" t="s">
        <v>43</v>
      </c>
      <c r="C9" s="5" t="s">
        <v>90</v>
      </c>
      <c r="D9" s="7">
        <v>7</v>
      </c>
      <c r="E9" s="23">
        <f>4117.15/7*D9</f>
        <v>4117.15</v>
      </c>
    </row>
    <row r="10" spans="1:5" ht="15.75" customHeight="1">
      <c r="A10" s="49"/>
      <c r="B10" s="8" t="s">
        <v>44</v>
      </c>
      <c r="C10" s="5" t="s">
        <v>45</v>
      </c>
      <c r="D10" s="7"/>
      <c r="E10" s="9">
        <f>190.24/0.017*D10</f>
        <v>0</v>
      </c>
    </row>
    <row r="11" spans="1:5" ht="18.75" customHeight="1">
      <c r="A11" s="47" t="s">
        <v>139</v>
      </c>
      <c r="B11" s="8" t="s">
        <v>47</v>
      </c>
      <c r="C11" s="5" t="s">
        <v>10</v>
      </c>
      <c r="D11" s="7">
        <v>6</v>
      </c>
      <c r="E11" s="23">
        <f>489.65*D11</f>
        <v>2937.8999999999996</v>
      </c>
    </row>
    <row r="12" spans="1:5" ht="20.25" customHeight="1">
      <c r="A12" s="48"/>
      <c r="B12" s="10" t="s">
        <v>91</v>
      </c>
      <c r="C12" s="5" t="s">
        <v>10</v>
      </c>
      <c r="D12" s="7">
        <v>2</v>
      </c>
      <c r="E12" s="23">
        <f>756.94*D12</f>
        <v>1513.88</v>
      </c>
    </row>
    <row r="13" spans="1:5" ht="21" customHeight="1">
      <c r="A13" s="48"/>
      <c r="B13" s="8" t="s">
        <v>41</v>
      </c>
      <c r="C13" s="5" t="s">
        <v>23</v>
      </c>
      <c r="D13" s="7"/>
      <c r="E13" s="23">
        <f>4670.09*D13</f>
        <v>0</v>
      </c>
    </row>
    <row r="14" spans="1:5" ht="17.25" customHeight="1">
      <c r="A14" s="48"/>
      <c r="B14" s="11" t="s">
        <v>37</v>
      </c>
      <c r="C14" s="5" t="s">
        <v>15</v>
      </c>
      <c r="D14" s="7">
        <v>2</v>
      </c>
      <c r="E14" s="23">
        <f>497.45*D14</f>
        <v>994.9</v>
      </c>
    </row>
    <row r="15" spans="1:5" ht="17.25" customHeight="1">
      <c r="A15" s="48"/>
      <c r="B15" s="11" t="s">
        <v>39</v>
      </c>
      <c r="C15" s="5" t="s">
        <v>15</v>
      </c>
      <c r="D15" s="7">
        <v>2</v>
      </c>
      <c r="E15" s="23">
        <f>305.33*D15</f>
        <v>610.66</v>
      </c>
    </row>
    <row r="16" spans="1:5" ht="15.75">
      <c r="A16" s="47" t="s">
        <v>141</v>
      </c>
      <c r="B16" s="8" t="s">
        <v>54</v>
      </c>
      <c r="C16" s="5" t="s">
        <v>55</v>
      </c>
      <c r="D16" s="7"/>
      <c r="E16" s="9"/>
    </row>
    <row r="17" spans="1:5" ht="31.5">
      <c r="A17" s="48"/>
      <c r="B17" s="6" t="s">
        <v>56</v>
      </c>
      <c r="C17" s="5" t="s">
        <v>15</v>
      </c>
      <c r="D17" s="7">
        <v>1</v>
      </c>
      <c r="E17" s="23">
        <f>640.45*D17</f>
        <v>640.45</v>
      </c>
    </row>
    <row r="18" spans="1:5" ht="15.75">
      <c r="A18" s="48"/>
      <c r="B18" s="8" t="s">
        <v>58</v>
      </c>
      <c r="C18" s="5" t="s">
        <v>15</v>
      </c>
      <c r="D18" s="7">
        <v>1</v>
      </c>
      <c r="E18" s="23">
        <f>92.12*D18</f>
        <v>92.12</v>
      </c>
    </row>
    <row r="19" spans="1:5" ht="15.75">
      <c r="A19" s="49"/>
      <c r="B19" s="8" t="s">
        <v>60</v>
      </c>
      <c r="C19" s="5" t="s">
        <v>86</v>
      </c>
      <c r="D19" s="30">
        <v>3.558</v>
      </c>
      <c r="E19" s="26">
        <f>258.31*D19</f>
        <v>919.06698</v>
      </c>
    </row>
    <row r="20" spans="1:5" ht="31.5">
      <c r="A20" s="47" t="s">
        <v>143</v>
      </c>
      <c r="B20" s="6" t="s">
        <v>83</v>
      </c>
      <c r="C20" s="5"/>
      <c r="D20" s="7">
        <v>5</v>
      </c>
      <c r="E20" s="26">
        <f>921.35*D20</f>
        <v>4606.75</v>
      </c>
    </row>
    <row r="21" spans="1:5" ht="15.75">
      <c r="A21" s="49"/>
      <c r="B21" s="8" t="s">
        <v>113</v>
      </c>
      <c r="C21" s="5" t="s">
        <v>19</v>
      </c>
      <c r="D21" s="7"/>
      <c r="E21" s="23">
        <f>1351.97*D21</f>
        <v>0</v>
      </c>
    </row>
    <row r="22" spans="1:5" ht="15.75">
      <c r="A22" s="1"/>
      <c r="B22" s="1"/>
      <c r="C22" s="1"/>
      <c r="D22" s="2"/>
      <c r="E22" s="37">
        <f>SUM(E6:E21)</f>
        <v>18011.97698</v>
      </c>
    </row>
  </sheetData>
  <sheetProtection/>
  <mergeCells count="5">
    <mergeCell ref="A16:A19"/>
    <mergeCell ref="A20:A21"/>
    <mergeCell ref="A6:A7"/>
    <mergeCell ref="A8:A10"/>
    <mergeCell ref="A11:A15"/>
  </mergeCells>
  <printOptions/>
  <pageMargins left="0.984251968503937" right="0" top="0.3937007874015748" bottom="0.3937007874015748" header="0" footer="0"/>
  <pageSetup fitToHeight="2" horizontalDpi="300" verticalDpi="300" orientation="portrait" paperSize="9" scale="84" r:id="rId1"/>
  <rowBreaks count="1" manualBreakCount="1">
    <brk id="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2.28125" style="3" customWidth="1"/>
    <col min="2" max="2" width="38.421875" style="3" customWidth="1"/>
    <col min="3" max="3" width="7.8515625" style="3" customWidth="1"/>
    <col min="4" max="4" width="10.140625" style="13" customWidth="1"/>
    <col min="5" max="5" width="12.57421875" style="3" customWidth="1"/>
    <col min="6" max="16384" width="9.140625" style="3" customWidth="1"/>
  </cols>
  <sheetData>
    <row r="1" spans="1:5" ht="18.75" customHeight="1">
      <c r="A1" s="1"/>
      <c r="B1" s="1" t="s">
        <v>64</v>
      </c>
      <c r="C1" s="1"/>
      <c r="D1" s="2"/>
      <c r="E1" s="1"/>
    </row>
    <row r="2" spans="1:5" ht="15.75" customHeight="1">
      <c r="A2" s="1"/>
      <c r="B2" s="14" t="s">
        <v>131</v>
      </c>
      <c r="C2" s="1"/>
      <c r="D2" s="2"/>
      <c r="E2" s="1"/>
    </row>
    <row r="3" spans="1:5" ht="17.25" customHeight="1">
      <c r="A3" s="1"/>
      <c r="B3" s="14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114</v>
      </c>
      <c r="E5" s="15"/>
    </row>
    <row r="6" spans="1:5" ht="18" customHeight="1">
      <c r="A6" s="57" t="s">
        <v>133</v>
      </c>
      <c r="B6" s="8" t="s">
        <v>21</v>
      </c>
      <c r="C6" s="5" t="s">
        <v>7</v>
      </c>
      <c r="D6" s="7">
        <v>2</v>
      </c>
      <c r="E6" s="26">
        <f>789.55*D6</f>
        <v>1579.1</v>
      </c>
    </row>
    <row r="7" spans="1:5" ht="19.5" customHeight="1">
      <c r="A7" s="58"/>
      <c r="B7" s="8" t="s">
        <v>22</v>
      </c>
      <c r="C7" s="5" t="s">
        <v>23</v>
      </c>
      <c r="D7" s="7"/>
      <c r="E7" s="23">
        <f>756.87*D7</f>
        <v>0</v>
      </c>
    </row>
    <row r="8" spans="1:5" ht="16.5" customHeight="1">
      <c r="A8" s="47" t="s">
        <v>134</v>
      </c>
      <c r="B8" s="8" t="s">
        <v>33</v>
      </c>
      <c r="C8" s="5" t="s">
        <v>10</v>
      </c>
      <c r="D8" s="7"/>
      <c r="E8" s="23">
        <f>1546.79*D8</f>
        <v>0</v>
      </c>
    </row>
    <row r="9" spans="1:5" ht="15.75" customHeight="1">
      <c r="A9" s="48"/>
      <c r="B9" s="8" t="s">
        <v>43</v>
      </c>
      <c r="C9" s="5" t="s">
        <v>90</v>
      </c>
      <c r="D9" s="7">
        <v>7</v>
      </c>
      <c r="E9" s="23">
        <f>4117.15/7*D9</f>
        <v>4117.15</v>
      </c>
    </row>
    <row r="10" spans="1:5" ht="18.75" customHeight="1">
      <c r="A10" s="47" t="s">
        <v>139</v>
      </c>
      <c r="B10" s="8" t="s">
        <v>47</v>
      </c>
      <c r="C10" s="5" t="s">
        <v>10</v>
      </c>
      <c r="D10" s="7">
        <v>8</v>
      </c>
      <c r="E10" s="23">
        <f>489.65*D10</f>
        <v>3917.2</v>
      </c>
    </row>
    <row r="11" spans="1:5" ht="20.25" customHeight="1">
      <c r="A11" s="48"/>
      <c r="B11" s="10" t="s">
        <v>91</v>
      </c>
      <c r="C11" s="5" t="s">
        <v>10</v>
      </c>
      <c r="D11" s="7">
        <v>3</v>
      </c>
      <c r="E11" s="23">
        <f>756.94*D11</f>
        <v>2270.82</v>
      </c>
    </row>
    <row r="12" spans="1:5" ht="15.75" customHeight="1">
      <c r="A12" s="48"/>
      <c r="B12" s="8" t="s">
        <v>41</v>
      </c>
      <c r="C12" s="5" t="s">
        <v>23</v>
      </c>
      <c r="D12" s="7"/>
      <c r="E12" s="23">
        <f>4670.09*D12</f>
        <v>0</v>
      </c>
    </row>
    <row r="13" spans="1:5" ht="17.25" customHeight="1">
      <c r="A13" s="48"/>
      <c r="B13" s="11" t="s">
        <v>37</v>
      </c>
      <c r="C13" s="5" t="s">
        <v>15</v>
      </c>
      <c r="D13" s="7">
        <v>1</v>
      </c>
      <c r="E13" s="23">
        <f>497.45*D13</f>
        <v>497.45</v>
      </c>
    </row>
    <row r="14" spans="1:5" ht="15.75">
      <c r="A14" s="48"/>
      <c r="B14" s="11" t="s">
        <v>39</v>
      </c>
      <c r="C14" s="5" t="s">
        <v>15</v>
      </c>
      <c r="D14" s="7">
        <v>1</v>
      </c>
      <c r="E14" s="23">
        <f>305.33*D14</f>
        <v>305.33</v>
      </c>
    </row>
    <row r="15" spans="1:5" ht="15.75">
      <c r="A15" s="47" t="s">
        <v>141</v>
      </c>
      <c r="B15" s="8" t="s">
        <v>54</v>
      </c>
      <c r="C15" s="5" t="s">
        <v>55</v>
      </c>
      <c r="D15" s="7"/>
      <c r="E15" s="9"/>
    </row>
    <row r="16" spans="1:5" ht="31.5">
      <c r="A16" s="48"/>
      <c r="B16" s="6" t="s">
        <v>56</v>
      </c>
      <c r="C16" s="5" t="s">
        <v>15</v>
      </c>
      <c r="D16" s="7"/>
      <c r="E16" s="23">
        <f>640.45*D16</f>
        <v>0</v>
      </c>
    </row>
    <row r="17" spans="1:5" ht="15.75">
      <c r="A17" s="48"/>
      <c r="B17" s="8" t="s">
        <v>58</v>
      </c>
      <c r="C17" s="5" t="s">
        <v>15</v>
      </c>
      <c r="D17" s="7">
        <v>1</v>
      </c>
      <c r="E17" s="23">
        <f>92.12*D17</f>
        <v>92.12</v>
      </c>
    </row>
    <row r="18" spans="1:5" ht="15.75">
      <c r="A18" s="49"/>
      <c r="B18" s="8" t="s">
        <v>60</v>
      </c>
      <c r="C18" s="5" t="s">
        <v>86</v>
      </c>
      <c r="D18" s="30">
        <v>2.52</v>
      </c>
      <c r="E18" s="26">
        <f>258.31*D18</f>
        <v>650.9412</v>
      </c>
    </row>
    <row r="19" spans="1:5" ht="15.75">
      <c r="A19" s="1"/>
      <c r="B19" s="1"/>
      <c r="C19" s="1"/>
      <c r="D19" s="2"/>
      <c r="E19" s="37">
        <f>SUM(E6:E18)</f>
        <v>13430.111200000001</v>
      </c>
    </row>
  </sheetData>
  <sheetProtection/>
  <mergeCells count="4">
    <mergeCell ref="A15:A18"/>
    <mergeCell ref="A6:A7"/>
    <mergeCell ref="A8:A9"/>
    <mergeCell ref="A10:A14"/>
  </mergeCells>
  <printOptions/>
  <pageMargins left="0.984251968503937" right="0" top="0.3937007874015748" bottom="0.3937007874015748" header="0" footer="0"/>
  <pageSetup fitToHeight="2" horizontalDpi="300" verticalDpi="300" orientation="portrait" paperSize="9" scale="84" r:id="rId1"/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user</cp:lastModifiedBy>
  <cp:lastPrinted>2020-01-23T08:19:16Z</cp:lastPrinted>
  <dcterms:created xsi:type="dcterms:W3CDTF">2010-09-14T15:51:33Z</dcterms:created>
  <dcterms:modified xsi:type="dcterms:W3CDTF">2020-01-23T08:24:43Z</dcterms:modified>
  <cp:category/>
  <cp:version/>
  <cp:contentType/>
  <cp:contentStatus/>
</cp:coreProperties>
</file>